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00" activeTab="0"/>
  </bookViews>
  <sheets>
    <sheet name="生活补助" sheetId="1" r:id="rId1"/>
  </sheets>
  <definedNames>
    <definedName name="_xlnm.Print_Area" localSheetId="0">'生活补助'!$A$1:$AB$45</definedName>
    <definedName name="_xlnm.Print_Titles" localSheetId="0">'生活补助'!$4:$5</definedName>
  </definedNames>
  <calcPr fullCalcOnLoad="1"/>
</workbook>
</file>

<file path=xl/sharedStrings.xml><?xml version="1.0" encoding="utf-8"?>
<sst xmlns="http://schemas.openxmlformats.org/spreadsheetml/2006/main" count="109" uniqueCount="61">
  <si>
    <t>编制单位：宁化县财政局 宁化县教育局</t>
  </si>
  <si>
    <t>序号</t>
  </si>
  <si>
    <t>单位名称</t>
  </si>
  <si>
    <t>补助资金</t>
  </si>
  <si>
    <t>合计</t>
  </si>
  <si>
    <t>省级</t>
  </si>
  <si>
    <t>县级</t>
  </si>
  <si>
    <t>宁 化 二 中</t>
  </si>
  <si>
    <t>宁 化 三 中</t>
  </si>
  <si>
    <t>宁 化 四 中</t>
  </si>
  <si>
    <t>泉 上 中 学</t>
  </si>
  <si>
    <t>宁 化 七 中</t>
  </si>
  <si>
    <t>淮 土 中 学</t>
  </si>
  <si>
    <t>安 远 中 学</t>
  </si>
  <si>
    <t>客 家 学 校</t>
  </si>
  <si>
    <t>水 茜 中 学</t>
  </si>
  <si>
    <t>城 东 小 学</t>
  </si>
  <si>
    <t>济村中心学校</t>
  </si>
  <si>
    <t>方田中心学校</t>
  </si>
  <si>
    <t>石壁中心学校</t>
  </si>
  <si>
    <t>淮土中心学校</t>
  </si>
  <si>
    <t>城南中心学校</t>
  </si>
  <si>
    <t>民 族 学 校</t>
  </si>
  <si>
    <t>湖村中心学校</t>
  </si>
  <si>
    <t>水茜中心学校</t>
  </si>
  <si>
    <t>安远中心学校</t>
  </si>
  <si>
    <t>宁 化 五 中</t>
  </si>
  <si>
    <t>合  计</t>
  </si>
  <si>
    <t>应下达金额</t>
  </si>
  <si>
    <t>城 东 中 学</t>
  </si>
  <si>
    <t>寄宿生
（小学500元/人、学期；初中625元/人、学期）</t>
  </si>
  <si>
    <t>建档立卡</t>
  </si>
  <si>
    <t>烈士或优抚</t>
  </si>
  <si>
    <t>残疾</t>
  </si>
  <si>
    <t>人数合计</t>
  </si>
  <si>
    <t>低保、孤儿</t>
  </si>
  <si>
    <t>初中</t>
  </si>
  <si>
    <t>小学</t>
  </si>
  <si>
    <t>寄午生                                                                             （小学250元/人、学期；初中312.5元/人、学期）</t>
  </si>
  <si>
    <t>走读生                                                                            （小学250元/人、学期；初中312.5元/人、学期）</t>
  </si>
  <si>
    <t>补助资金</t>
  </si>
  <si>
    <t>人数小计</t>
  </si>
  <si>
    <t>人数  小计</t>
  </si>
  <si>
    <t>学段</t>
  </si>
  <si>
    <t>安乐中心学校</t>
  </si>
  <si>
    <t>曹坊中心学校</t>
  </si>
  <si>
    <t>泉上中心学校</t>
  </si>
  <si>
    <t>中沙中心学校</t>
  </si>
  <si>
    <t>河龙中心学校</t>
  </si>
  <si>
    <t>.</t>
  </si>
  <si>
    <t>宁师附小</t>
  </si>
  <si>
    <t>东风小学</t>
  </si>
  <si>
    <t>红旗小学</t>
  </si>
  <si>
    <t>第二实验小学</t>
  </si>
  <si>
    <t>实验小学</t>
  </si>
  <si>
    <t>单位：元</t>
  </si>
  <si>
    <t>宁 化 六 中</t>
  </si>
  <si>
    <t>关于下拨2020年春季学期义务教育家庭经济困难学生补助生活费
专项资金安排表</t>
  </si>
  <si>
    <t>小学</t>
  </si>
  <si>
    <t>小学</t>
  </si>
  <si>
    <t>附件2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</si>
</sst>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);[Red]\(0.00000\)"/>
    <numFmt numFmtId="179" formatCode="0_);[Red]\(0\)"/>
    <numFmt numFmtId="180" formatCode="0.0_);[Red]\(0.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4"/>
      <name val="黑体"/>
      <family val="3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11" fillId="17" borderId="6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10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107"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177" fontId="19" fillId="0" borderId="10" xfId="0" applyNumberFormat="1" applyFont="1" applyBorder="1" applyAlignment="1">
      <alignment horizontal="center" vertical="center" wrapText="1"/>
    </xf>
    <xf numFmtId="177" fontId="19" fillId="0" borderId="0" xfId="0" applyNumberFormat="1" applyFont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9" fillId="0" borderId="11" xfId="0" applyFont="1" applyBorder="1" applyAlignment="1">
      <alignment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 wrapText="1"/>
    </xf>
    <xf numFmtId="177" fontId="19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 wrapText="1"/>
    </xf>
    <xf numFmtId="177" fontId="19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 wrapText="1"/>
    </xf>
    <xf numFmtId="177" fontId="19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 wrapText="1"/>
    </xf>
    <xf numFmtId="177" fontId="19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177" fontId="19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 wrapText="1"/>
    </xf>
    <xf numFmtId="177" fontId="19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7" fontId="19" fillId="0" borderId="11" xfId="0" applyNumberFormat="1" applyFont="1" applyBorder="1" applyAlignment="1">
      <alignment horizontal="center" vertical="center" wrapText="1"/>
    </xf>
    <xf numFmtId="177" fontId="19" fillId="0" borderId="13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177" fontId="22" fillId="0" borderId="11" xfId="0" applyNumberFormat="1" applyFont="1" applyBorder="1" applyAlignment="1">
      <alignment horizontal="center" vertical="center" wrapText="1"/>
    </xf>
    <xf numFmtId="177" fontId="22" fillId="0" borderId="13" xfId="0" applyNumberFormat="1" applyFont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177" fontId="0" fillId="0" borderId="16" xfId="0" applyNumberFormat="1" applyFill="1" applyBorder="1" applyAlignment="1">
      <alignment horizontal="center" vertical="center" wrapText="1"/>
    </xf>
    <xf numFmtId="177" fontId="0" fillId="0" borderId="16" xfId="0" applyNumberFormat="1" applyFont="1" applyFill="1" applyBorder="1" applyAlignment="1">
      <alignment horizontal="center" vertical="center" wrapText="1"/>
    </xf>
    <xf numFmtId="177" fontId="20" fillId="0" borderId="10" xfId="0" applyNumberFormat="1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77" fontId="19" fillId="0" borderId="11" xfId="0" applyNumberFormat="1" applyFont="1" applyBorder="1" applyAlignment="1">
      <alignment horizontal="center" vertical="center" wrapText="1"/>
    </xf>
    <xf numFmtId="177" fontId="19" fillId="0" borderId="13" xfId="0" applyNumberFormat="1" applyFont="1" applyBorder="1" applyAlignment="1">
      <alignment horizontal="center" vertical="center" wrapText="1"/>
    </xf>
    <xf numFmtId="177" fontId="22" fillId="0" borderId="11" xfId="0" applyNumberFormat="1" applyFont="1" applyBorder="1" applyAlignment="1">
      <alignment horizontal="center" vertical="center" wrapText="1"/>
    </xf>
    <xf numFmtId="177" fontId="22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3"/>
  <sheetViews>
    <sheetView tabSelected="1" zoomScalePageLayoutView="0" workbookViewId="0" topLeftCell="A1">
      <selection activeCell="AF23" sqref="AF23"/>
    </sheetView>
  </sheetViews>
  <sheetFormatPr defaultColWidth="9.00390625" defaultRowHeight="14.25"/>
  <cols>
    <col min="1" max="1" width="3.75390625" style="6" customWidth="1"/>
    <col min="2" max="2" width="10.125" style="34" customWidth="1"/>
    <col min="3" max="3" width="4.625" style="6" customWidth="1"/>
    <col min="4" max="4" width="4.25390625" style="6" customWidth="1"/>
    <col min="5" max="5" width="4.375" style="6" customWidth="1"/>
    <col min="6" max="6" width="4.00390625" style="6" customWidth="1"/>
    <col min="7" max="7" width="4.625" style="6" customWidth="1"/>
    <col min="8" max="9" width="4.375" style="6" customWidth="1"/>
    <col min="10" max="10" width="6.625" style="6" customWidth="1"/>
    <col min="11" max="11" width="3.75390625" style="6" customWidth="1"/>
    <col min="12" max="12" width="5.375" style="6" customWidth="1"/>
    <col min="13" max="13" width="4.125" style="6" customWidth="1"/>
    <col min="14" max="14" width="5.125" style="6" customWidth="1"/>
    <col min="15" max="15" width="4.25390625" style="6" customWidth="1"/>
    <col min="16" max="16" width="3.625" style="6" customWidth="1"/>
    <col min="17" max="17" width="7.875" style="10" customWidth="1"/>
    <col min="18" max="22" width="5.125" style="6" customWidth="1"/>
    <col min="23" max="23" width="4.375" style="6" customWidth="1"/>
    <col min="24" max="24" width="7.625" style="6" customWidth="1"/>
    <col min="25" max="25" width="4.00390625" style="6" customWidth="1"/>
    <col min="26" max="26" width="10.50390625" style="18" customWidth="1"/>
    <col min="27" max="27" width="9.75390625" style="18" customWidth="1"/>
    <col min="28" max="28" width="10.00390625" style="18" customWidth="1"/>
    <col min="29" max="16384" width="9.00390625" style="6" customWidth="1"/>
  </cols>
  <sheetData>
    <row r="1" spans="1:3" ht="18.75">
      <c r="A1" s="8" t="s">
        <v>60</v>
      </c>
      <c r="B1" s="32"/>
      <c r="C1" s="9"/>
    </row>
    <row r="2" spans="1:28" ht="45" customHeight="1">
      <c r="A2" s="91" t="s">
        <v>57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</row>
    <row r="3" spans="1:28" ht="23.25" customHeight="1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67"/>
      <c r="Z3" s="19"/>
      <c r="AA3" s="93" t="s">
        <v>55</v>
      </c>
      <c r="AB3" s="94"/>
    </row>
    <row r="4" spans="1:28" ht="42" customHeight="1">
      <c r="A4" s="77" t="s">
        <v>1</v>
      </c>
      <c r="B4" s="77" t="s">
        <v>2</v>
      </c>
      <c r="C4" s="77" t="s">
        <v>43</v>
      </c>
      <c r="D4" s="83" t="s">
        <v>30</v>
      </c>
      <c r="E4" s="83"/>
      <c r="F4" s="83"/>
      <c r="G4" s="83"/>
      <c r="H4" s="83"/>
      <c r="I4" s="83"/>
      <c r="J4" s="83"/>
      <c r="K4" s="84" t="s">
        <v>38</v>
      </c>
      <c r="L4" s="84"/>
      <c r="M4" s="84"/>
      <c r="N4" s="84"/>
      <c r="O4" s="84"/>
      <c r="P4" s="84"/>
      <c r="Q4" s="85"/>
      <c r="R4" s="83" t="s">
        <v>39</v>
      </c>
      <c r="S4" s="83"/>
      <c r="T4" s="83"/>
      <c r="U4" s="83"/>
      <c r="V4" s="83"/>
      <c r="W4" s="83"/>
      <c r="X4" s="83"/>
      <c r="Y4" s="77" t="s">
        <v>34</v>
      </c>
      <c r="Z4" s="95" t="s">
        <v>28</v>
      </c>
      <c r="AA4" s="95"/>
      <c r="AB4" s="95"/>
    </row>
    <row r="5" spans="1:28" ht="38.25" customHeight="1">
      <c r="A5" s="78"/>
      <c r="B5" s="78"/>
      <c r="C5" s="78"/>
      <c r="D5" s="1" t="s">
        <v>31</v>
      </c>
      <c r="E5" s="1" t="s">
        <v>35</v>
      </c>
      <c r="F5" s="1" t="s">
        <v>33</v>
      </c>
      <c r="G5" s="1" t="s">
        <v>32</v>
      </c>
      <c r="H5" s="1" t="s">
        <v>42</v>
      </c>
      <c r="I5" s="1" t="s">
        <v>34</v>
      </c>
      <c r="J5" s="1" t="s">
        <v>40</v>
      </c>
      <c r="K5" s="1" t="s">
        <v>31</v>
      </c>
      <c r="L5" s="1" t="s">
        <v>35</v>
      </c>
      <c r="M5" s="1" t="s">
        <v>33</v>
      </c>
      <c r="N5" s="1" t="s">
        <v>32</v>
      </c>
      <c r="O5" s="1" t="s">
        <v>41</v>
      </c>
      <c r="P5" s="25" t="s">
        <v>34</v>
      </c>
      <c r="Q5" s="28" t="s">
        <v>3</v>
      </c>
      <c r="R5" s="1" t="s">
        <v>31</v>
      </c>
      <c r="S5" s="1" t="s">
        <v>35</v>
      </c>
      <c r="T5" s="1" t="s">
        <v>33</v>
      </c>
      <c r="U5" s="1" t="s">
        <v>32</v>
      </c>
      <c r="V5" s="1" t="s">
        <v>41</v>
      </c>
      <c r="W5" s="29" t="s">
        <v>34</v>
      </c>
      <c r="X5" s="30" t="s">
        <v>3</v>
      </c>
      <c r="Y5" s="78"/>
      <c r="Z5" s="20" t="s">
        <v>4</v>
      </c>
      <c r="AA5" s="21" t="s">
        <v>5</v>
      </c>
      <c r="AB5" s="21" t="s">
        <v>6</v>
      </c>
    </row>
    <row r="6" spans="1:28" s="51" customFormat="1" ht="19.5" customHeight="1">
      <c r="A6" s="46">
        <v>1</v>
      </c>
      <c r="B6" s="46" t="s">
        <v>7</v>
      </c>
      <c r="C6" s="46" t="s">
        <v>36</v>
      </c>
      <c r="D6" s="47">
        <v>18</v>
      </c>
      <c r="E6" s="47">
        <v>5</v>
      </c>
      <c r="F6" s="47"/>
      <c r="G6" s="47"/>
      <c r="H6" s="47">
        <f>SUM(D6:G6)</f>
        <v>23</v>
      </c>
      <c r="I6" s="47">
        <f>SUM(D6:G6)</f>
        <v>23</v>
      </c>
      <c r="J6" s="48">
        <f>I6*625</f>
        <v>14375</v>
      </c>
      <c r="K6" s="47"/>
      <c r="L6" s="47"/>
      <c r="M6" s="47"/>
      <c r="N6" s="47"/>
      <c r="O6" s="47">
        <f>SUM(K6:N6)</f>
        <v>0</v>
      </c>
      <c r="P6" s="47">
        <f>SUM(K6:N6)</f>
        <v>0</v>
      </c>
      <c r="Q6" s="48">
        <f>P6*312.5</f>
        <v>0</v>
      </c>
      <c r="R6" s="47">
        <v>9</v>
      </c>
      <c r="S6" s="47">
        <v>1</v>
      </c>
      <c r="T6" s="47">
        <v>2</v>
      </c>
      <c r="U6" s="47"/>
      <c r="V6" s="47">
        <f>SUM(R6:U6)</f>
        <v>12</v>
      </c>
      <c r="W6" s="47">
        <f>SUM(R6:U6)</f>
        <v>12</v>
      </c>
      <c r="X6" s="48">
        <f>W6*312.5</f>
        <v>3750</v>
      </c>
      <c r="Y6" s="48">
        <f>I6+P6+W6</f>
        <v>35</v>
      </c>
      <c r="Z6" s="49">
        <f>J6+Q6+X6</f>
        <v>18125</v>
      </c>
      <c r="AA6" s="50">
        <f>Z6*0.8</f>
        <v>14500</v>
      </c>
      <c r="AB6" s="50">
        <f>Z6*0.2</f>
        <v>3625</v>
      </c>
    </row>
    <row r="7" spans="1:28" ht="19.5" customHeight="1">
      <c r="A7" s="1">
        <v>2</v>
      </c>
      <c r="B7" s="12" t="s">
        <v>8</v>
      </c>
      <c r="C7" s="1" t="s">
        <v>36</v>
      </c>
      <c r="D7" s="13">
        <v>12</v>
      </c>
      <c r="E7" s="13">
        <v>4</v>
      </c>
      <c r="F7" s="13"/>
      <c r="G7" s="13"/>
      <c r="H7" s="2">
        <f>SUM(D7:G7)</f>
        <v>16</v>
      </c>
      <c r="I7" s="2">
        <f>SUM(D7:G7)</f>
        <v>16</v>
      </c>
      <c r="J7" s="27">
        <f>I7*625</f>
        <v>10000</v>
      </c>
      <c r="K7" s="13"/>
      <c r="L7" s="13"/>
      <c r="M7" s="13"/>
      <c r="N7" s="13"/>
      <c r="O7" s="2">
        <v>0</v>
      </c>
      <c r="P7" s="2">
        <v>0</v>
      </c>
      <c r="Q7" s="27">
        <f>P7*312.5</f>
        <v>0</v>
      </c>
      <c r="R7" s="13">
        <v>3</v>
      </c>
      <c r="S7" s="13">
        <v>2</v>
      </c>
      <c r="T7" s="13"/>
      <c r="U7" s="13"/>
      <c r="V7" s="2">
        <f>SUM(R7:U7)</f>
        <v>5</v>
      </c>
      <c r="W7" s="2">
        <f>SUM(R7:U7)</f>
        <v>5</v>
      </c>
      <c r="X7" s="27">
        <f>W7*312.5</f>
        <v>1562.5</v>
      </c>
      <c r="Y7" s="48">
        <f aca="true" t="shared" si="0" ref="Y7:Y44">I7+P7+W7</f>
        <v>21</v>
      </c>
      <c r="Z7" s="20">
        <f>J7+Q7+X7</f>
        <v>11562.5</v>
      </c>
      <c r="AA7" s="21">
        <f>Z7*0.8</f>
        <v>9250</v>
      </c>
      <c r="AB7" s="21">
        <f>Z7*0.2</f>
        <v>2312.5</v>
      </c>
    </row>
    <row r="8" spans="1:28" ht="19.5" customHeight="1">
      <c r="A8" s="1">
        <v>3</v>
      </c>
      <c r="B8" s="12" t="s">
        <v>9</v>
      </c>
      <c r="C8" s="1" t="s">
        <v>36</v>
      </c>
      <c r="D8" s="13">
        <v>11</v>
      </c>
      <c r="E8" s="13">
        <v>7</v>
      </c>
      <c r="F8" s="13"/>
      <c r="G8" s="13"/>
      <c r="H8" s="2">
        <f aca="true" t="shared" si="1" ref="H8:H43">SUM(D8:G8)</f>
        <v>18</v>
      </c>
      <c r="I8" s="2">
        <f>SUM(D8:G8)</f>
        <v>18</v>
      </c>
      <c r="J8" s="27">
        <f>I8*625</f>
        <v>11250</v>
      </c>
      <c r="K8" s="13"/>
      <c r="L8" s="13"/>
      <c r="M8" s="13"/>
      <c r="N8" s="13"/>
      <c r="O8" s="2">
        <f aca="true" t="shared" si="2" ref="O8:O30">SUM(K8:N8)</f>
        <v>0</v>
      </c>
      <c r="P8" s="2">
        <f>SUM(K8:N8)</f>
        <v>0</v>
      </c>
      <c r="Q8" s="27">
        <f>P8*312.5</f>
        <v>0</v>
      </c>
      <c r="R8" s="13">
        <v>2</v>
      </c>
      <c r="S8" s="13">
        <v>3</v>
      </c>
      <c r="T8" s="13"/>
      <c r="U8" s="13"/>
      <c r="V8" s="2">
        <f aca="true" t="shared" si="3" ref="V8:V30">SUM(R8:U8)</f>
        <v>5</v>
      </c>
      <c r="W8" s="2">
        <f>SUM(R8:U8)</f>
        <v>5</v>
      </c>
      <c r="X8" s="27">
        <f>W8*312.5</f>
        <v>1562.5</v>
      </c>
      <c r="Y8" s="48">
        <f t="shared" si="0"/>
        <v>23</v>
      </c>
      <c r="Z8" s="20">
        <f>J8+Q8+X8</f>
        <v>12812.5</v>
      </c>
      <c r="AA8" s="21">
        <f>Z8*0.8</f>
        <v>10250</v>
      </c>
      <c r="AB8" s="21">
        <f>Z8*0.2</f>
        <v>2562.5</v>
      </c>
    </row>
    <row r="9" spans="1:28" ht="19.5" customHeight="1">
      <c r="A9" s="16">
        <v>4</v>
      </c>
      <c r="B9" s="16" t="s">
        <v>10</v>
      </c>
      <c r="C9" s="1" t="s">
        <v>36</v>
      </c>
      <c r="D9" s="17">
        <v>4</v>
      </c>
      <c r="E9" s="17">
        <v>1</v>
      </c>
      <c r="F9" s="17"/>
      <c r="G9" s="17"/>
      <c r="H9" s="2">
        <f t="shared" si="1"/>
        <v>5</v>
      </c>
      <c r="I9" s="2">
        <f>SUM(D9:G9)</f>
        <v>5</v>
      </c>
      <c r="J9" s="27">
        <f>I9*625</f>
        <v>3125</v>
      </c>
      <c r="K9" s="17"/>
      <c r="L9" s="17"/>
      <c r="M9" s="17"/>
      <c r="N9" s="17"/>
      <c r="O9" s="2">
        <f t="shared" si="2"/>
        <v>0</v>
      </c>
      <c r="P9" s="2">
        <f>SUM(K9:N9)</f>
        <v>0</v>
      </c>
      <c r="Q9" s="27">
        <f>P9*312.5</f>
        <v>0</v>
      </c>
      <c r="R9" s="17"/>
      <c r="S9" s="17">
        <v>1</v>
      </c>
      <c r="T9" s="17">
        <v>1</v>
      </c>
      <c r="U9" s="17"/>
      <c r="V9" s="2">
        <f t="shared" si="3"/>
        <v>2</v>
      </c>
      <c r="W9" s="2">
        <f>SUM(R9:U9)</f>
        <v>2</v>
      </c>
      <c r="X9" s="27">
        <f>W9*312.5</f>
        <v>625</v>
      </c>
      <c r="Y9" s="48">
        <f t="shared" si="0"/>
        <v>7</v>
      </c>
      <c r="Z9" s="20">
        <f>J9+Q9+X9</f>
        <v>3750</v>
      </c>
      <c r="AA9" s="21">
        <f>Z9*0.8</f>
        <v>3000</v>
      </c>
      <c r="AB9" s="21">
        <f>Z9*0.2</f>
        <v>750</v>
      </c>
    </row>
    <row r="10" spans="1:28" ht="19.5" customHeight="1">
      <c r="A10" s="77">
        <v>5</v>
      </c>
      <c r="B10" s="86" t="s">
        <v>11</v>
      </c>
      <c r="C10" s="1" t="s">
        <v>37</v>
      </c>
      <c r="D10" s="13"/>
      <c r="E10" s="13"/>
      <c r="F10" s="13"/>
      <c r="G10" s="13"/>
      <c r="H10" s="2">
        <f t="shared" si="1"/>
        <v>0</v>
      </c>
      <c r="I10" s="79">
        <f>H10+H11</f>
        <v>21</v>
      </c>
      <c r="J10" s="79">
        <f>(H10*500+H11*625)</f>
        <v>13125</v>
      </c>
      <c r="K10" s="13"/>
      <c r="L10" s="13"/>
      <c r="M10" s="13"/>
      <c r="N10" s="13"/>
      <c r="O10" s="2">
        <f t="shared" si="2"/>
        <v>0</v>
      </c>
      <c r="P10" s="79">
        <f>O10+O11</f>
        <v>22</v>
      </c>
      <c r="Q10" s="79">
        <f>(O10*250+O11*312.5)</f>
        <v>6875</v>
      </c>
      <c r="R10" s="13">
        <v>31</v>
      </c>
      <c r="S10" s="13">
        <v>15</v>
      </c>
      <c r="T10" s="13">
        <v>2</v>
      </c>
      <c r="U10" s="13"/>
      <c r="V10" s="2">
        <f t="shared" si="3"/>
        <v>48</v>
      </c>
      <c r="W10" s="79">
        <f>V10+V11</f>
        <v>48</v>
      </c>
      <c r="X10" s="79">
        <f>(V10*250+V11*312.5)</f>
        <v>12000</v>
      </c>
      <c r="Y10" s="48">
        <f t="shared" si="0"/>
        <v>91</v>
      </c>
      <c r="Z10" s="89">
        <f>J10+Q10+X10</f>
        <v>32000</v>
      </c>
      <c r="AA10" s="75">
        <f>Z10*0.8</f>
        <v>25600</v>
      </c>
      <c r="AB10" s="75">
        <f>Z10*0.2</f>
        <v>6400</v>
      </c>
    </row>
    <row r="11" spans="1:28" ht="19.5" customHeight="1">
      <c r="A11" s="78"/>
      <c r="B11" s="87"/>
      <c r="C11" s="3" t="s">
        <v>36</v>
      </c>
      <c r="D11" s="13">
        <v>19</v>
      </c>
      <c r="E11" s="13">
        <v>2</v>
      </c>
      <c r="F11" s="13"/>
      <c r="G11" s="13"/>
      <c r="H11" s="2">
        <f t="shared" si="1"/>
        <v>21</v>
      </c>
      <c r="I11" s="80"/>
      <c r="J11" s="80"/>
      <c r="K11" s="13">
        <v>13</v>
      </c>
      <c r="L11" s="13">
        <v>9</v>
      </c>
      <c r="M11" s="13"/>
      <c r="N11" s="13"/>
      <c r="O11" s="2">
        <f t="shared" si="2"/>
        <v>22</v>
      </c>
      <c r="P11" s="80"/>
      <c r="Q11" s="80"/>
      <c r="R11" s="13"/>
      <c r="S11" s="13"/>
      <c r="T11" s="13"/>
      <c r="U11" s="13"/>
      <c r="V11" s="2">
        <f t="shared" si="3"/>
        <v>0</v>
      </c>
      <c r="W11" s="80"/>
      <c r="X11" s="80"/>
      <c r="Y11" s="48">
        <f t="shared" si="0"/>
        <v>0</v>
      </c>
      <c r="Z11" s="90"/>
      <c r="AA11" s="76"/>
      <c r="AB11" s="76"/>
    </row>
    <row r="12" spans="1:28" ht="19.5" customHeight="1">
      <c r="A12" s="3">
        <v>6</v>
      </c>
      <c r="B12" s="3" t="s">
        <v>12</v>
      </c>
      <c r="C12" s="3" t="s">
        <v>36</v>
      </c>
      <c r="D12" s="2">
        <v>11</v>
      </c>
      <c r="E12" s="2">
        <v>2</v>
      </c>
      <c r="F12" s="2"/>
      <c r="G12" s="2"/>
      <c r="H12" s="2">
        <f t="shared" si="1"/>
        <v>13</v>
      </c>
      <c r="I12" s="2">
        <f>SUM(D12:G12)</f>
        <v>13</v>
      </c>
      <c r="J12" s="27">
        <f>I12*625</f>
        <v>8125</v>
      </c>
      <c r="K12" s="2"/>
      <c r="L12" s="2"/>
      <c r="M12" s="2"/>
      <c r="N12" s="2"/>
      <c r="O12" s="2">
        <f t="shared" si="2"/>
        <v>0</v>
      </c>
      <c r="P12" s="2">
        <f>SUM(K12:N12)</f>
        <v>0</v>
      </c>
      <c r="Q12" s="27">
        <f>P12*312.5</f>
        <v>0</v>
      </c>
      <c r="R12" s="2">
        <v>6</v>
      </c>
      <c r="S12" s="2">
        <v>3</v>
      </c>
      <c r="T12" s="2"/>
      <c r="U12" s="2"/>
      <c r="V12" s="2">
        <f t="shared" si="3"/>
        <v>9</v>
      </c>
      <c r="W12" s="2">
        <f>SUM(R12:U12)</f>
        <v>9</v>
      </c>
      <c r="X12" s="27">
        <f>W12*312.5</f>
        <v>2812.5</v>
      </c>
      <c r="Y12" s="48">
        <f t="shared" si="0"/>
        <v>22</v>
      </c>
      <c r="Z12" s="20">
        <f aca="true" t="shared" si="4" ref="Z12:Z17">J12+Q12+X12</f>
        <v>10937.5</v>
      </c>
      <c r="AA12" s="21">
        <f aca="true" t="shared" si="5" ref="AA12:AA17">Z12*0.8</f>
        <v>8750</v>
      </c>
      <c r="AB12" s="21">
        <f aca="true" t="shared" si="6" ref="AB12:AB17">Z12*0.2</f>
        <v>2187.5</v>
      </c>
    </row>
    <row r="13" spans="1:28" ht="19.5" customHeight="1">
      <c r="A13" s="1">
        <v>7</v>
      </c>
      <c r="B13" s="12" t="s">
        <v>13</v>
      </c>
      <c r="C13" s="3" t="s">
        <v>36</v>
      </c>
      <c r="D13" s="13">
        <v>20</v>
      </c>
      <c r="E13" s="13">
        <v>6</v>
      </c>
      <c r="F13" s="13">
        <v>1</v>
      </c>
      <c r="G13" s="13"/>
      <c r="H13" s="2">
        <f t="shared" si="1"/>
        <v>27</v>
      </c>
      <c r="I13" s="2">
        <f>SUM(D13:G13)</f>
        <v>27</v>
      </c>
      <c r="J13" s="27">
        <f>I13*625</f>
        <v>16875</v>
      </c>
      <c r="K13" s="13"/>
      <c r="L13" s="13"/>
      <c r="M13" s="13"/>
      <c r="N13" s="13"/>
      <c r="O13" s="2">
        <f t="shared" si="2"/>
        <v>0</v>
      </c>
      <c r="P13" s="2">
        <f>SUM(K13:N13)</f>
        <v>0</v>
      </c>
      <c r="Q13" s="27">
        <f>P13*312.5</f>
        <v>0</v>
      </c>
      <c r="R13" s="13">
        <v>13</v>
      </c>
      <c r="S13" s="13">
        <v>7</v>
      </c>
      <c r="T13" s="13">
        <v>1</v>
      </c>
      <c r="U13" s="13"/>
      <c r="V13" s="2">
        <f t="shared" si="3"/>
        <v>21</v>
      </c>
      <c r="W13" s="2">
        <f>SUM(R13:U13)</f>
        <v>21</v>
      </c>
      <c r="X13" s="27">
        <f>W13*312.5</f>
        <v>6562.5</v>
      </c>
      <c r="Y13" s="48">
        <f t="shared" si="0"/>
        <v>48</v>
      </c>
      <c r="Z13" s="20">
        <f t="shared" si="4"/>
        <v>23437.5</v>
      </c>
      <c r="AA13" s="21">
        <f t="shared" si="5"/>
        <v>18750</v>
      </c>
      <c r="AB13" s="21">
        <f t="shared" si="6"/>
        <v>4687.5</v>
      </c>
    </row>
    <row r="14" spans="1:28" s="74" customFormat="1" ht="19.5" customHeight="1">
      <c r="A14" s="68">
        <v>8</v>
      </c>
      <c r="B14" s="68" t="s">
        <v>14</v>
      </c>
      <c r="C14" s="68" t="s">
        <v>37</v>
      </c>
      <c r="D14" s="69">
        <v>10</v>
      </c>
      <c r="E14" s="69"/>
      <c r="F14" s="69"/>
      <c r="G14" s="69"/>
      <c r="H14" s="69">
        <f t="shared" si="1"/>
        <v>10</v>
      </c>
      <c r="I14" s="69">
        <f>SUM(D14:G14)</f>
        <v>10</v>
      </c>
      <c r="J14" s="70">
        <f>I14*500</f>
        <v>5000</v>
      </c>
      <c r="K14" s="69">
        <v>6</v>
      </c>
      <c r="L14" s="69">
        <v>2</v>
      </c>
      <c r="M14" s="69"/>
      <c r="N14" s="69"/>
      <c r="O14" s="69">
        <f t="shared" si="2"/>
        <v>8</v>
      </c>
      <c r="P14" s="69">
        <f>SUM(K14:N14)</f>
        <v>8</v>
      </c>
      <c r="Q14" s="69">
        <f>P14*250</f>
        <v>2000</v>
      </c>
      <c r="R14" s="69">
        <v>14</v>
      </c>
      <c r="S14" s="69">
        <v>1</v>
      </c>
      <c r="T14" s="69"/>
      <c r="U14" s="69"/>
      <c r="V14" s="69">
        <f t="shared" si="3"/>
        <v>15</v>
      </c>
      <c r="W14" s="69">
        <f>SUM(R14:U14)</f>
        <v>15</v>
      </c>
      <c r="X14" s="71">
        <f>W14*250</f>
        <v>3750</v>
      </c>
      <c r="Y14" s="70">
        <f t="shared" si="0"/>
        <v>33</v>
      </c>
      <c r="Z14" s="72">
        <f t="shared" si="4"/>
        <v>10750</v>
      </c>
      <c r="AA14" s="73">
        <f t="shared" si="5"/>
        <v>8600</v>
      </c>
      <c r="AB14" s="73">
        <f t="shared" si="6"/>
        <v>2150</v>
      </c>
    </row>
    <row r="15" spans="1:28" s="61" customFormat="1" ht="19.5" customHeight="1">
      <c r="A15" s="63">
        <v>9</v>
      </c>
      <c r="B15" s="64" t="s">
        <v>15</v>
      </c>
      <c r="C15" s="57" t="s">
        <v>36</v>
      </c>
      <c r="D15" s="59">
        <v>18</v>
      </c>
      <c r="E15" s="59">
        <v>2</v>
      </c>
      <c r="F15" s="59">
        <v>1</v>
      </c>
      <c r="G15" s="59">
        <v>0</v>
      </c>
      <c r="H15" s="59">
        <f t="shared" si="1"/>
        <v>21</v>
      </c>
      <c r="I15" s="59">
        <f>SUM(D15:G15)</f>
        <v>21</v>
      </c>
      <c r="J15" s="60">
        <f>I15*625</f>
        <v>13125</v>
      </c>
      <c r="K15" s="59"/>
      <c r="L15" s="59"/>
      <c r="M15" s="59"/>
      <c r="N15" s="59"/>
      <c r="O15" s="59">
        <f t="shared" si="2"/>
        <v>0</v>
      </c>
      <c r="P15" s="59">
        <f>SUM(K15:N15)</f>
        <v>0</v>
      </c>
      <c r="Q15" s="60">
        <f>P15*312.5</f>
        <v>0</v>
      </c>
      <c r="R15" s="64">
        <v>1</v>
      </c>
      <c r="S15" s="64"/>
      <c r="T15" s="64"/>
      <c r="U15" s="64"/>
      <c r="V15" s="59">
        <f t="shared" si="3"/>
        <v>1</v>
      </c>
      <c r="W15" s="59">
        <f>SUM(R15:U15)</f>
        <v>1</v>
      </c>
      <c r="X15" s="27">
        <f>W15*312.5</f>
        <v>312.5</v>
      </c>
      <c r="Y15" s="48">
        <f t="shared" si="0"/>
        <v>22</v>
      </c>
      <c r="Z15" s="65">
        <f t="shared" si="4"/>
        <v>13437.5</v>
      </c>
      <c r="AA15" s="66">
        <f t="shared" si="5"/>
        <v>10750</v>
      </c>
      <c r="AB15" s="66">
        <f t="shared" si="6"/>
        <v>2687.5</v>
      </c>
    </row>
    <row r="16" spans="1:28" ht="19.5" customHeight="1">
      <c r="A16" s="1">
        <v>10</v>
      </c>
      <c r="B16" s="14" t="s">
        <v>16</v>
      </c>
      <c r="C16" s="1" t="s">
        <v>37</v>
      </c>
      <c r="D16" s="13">
        <v>6</v>
      </c>
      <c r="E16" s="13"/>
      <c r="F16" s="13"/>
      <c r="G16" s="13"/>
      <c r="H16" s="2">
        <f t="shared" si="1"/>
        <v>6</v>
      </c>
      <c r="I16" s="2">
        <f>SUM(D16:G16)</f>
        <v>6</v>
      </c>
      <c r="J16" s="15">
        <f>I16*500</f>
        <v>3000</v>
      </c>
      <c r="K16" s="13"/>
      <c r="L16" s="13"/>
      <c r="M16" s="13"/>
      <c r="N16" s="13"/>
      <c r="O16" s="2">
        <f t="shared" si="2"/>
        <v>0</v>
      </c>
      <c r="P16" s="2">
        <f>SUM(K16:N16)</f>
        <v>0</v>
      </c>
      <c r="Q16" s="15">
        <f>P16*250</f>
        <v>0</v>
      </c>
      <c r="R16" s="24">
        <v>67</v>
      </c>
      <c r="S16" s="24">
        <v>11</v>
      </c>
      <c r="T16" s="24">
        <v>5</v>
      </c>
      <c r="U16" s="24"/>
      <c r="V16" s="2">
        <f t="shared" si="3"/>
        <v>83</v>
      </c>
      <c r="W16" s="2">
        <f>SUM(R16:U16)</f>
        <v>83</v>
      </c>
      <c r="X16" s="15">
        <f>W16*250</f>
        <v>20750</v>
      </c>
      <c r="Y16" s="48">
        <f t="shared" si="0"/>
        <v>89</v>
      </c>
      <c r="Z16" s="20">
        <f t="shared" si="4"/>
        <v>23750</v>
      </c>
      <c r="AA16" s="21">
        <f t="shared" si="5"/>
        <v>19000</v>
      </c>
      <c r="AB16" s="21">
        <f t="shared" si="6"/>
        <v>4750</v>
      </c>
    </row>
    <row r="17" spans="1:28" ht="19.5" customHeight="1">
      <c r="A17" s="77">
        <v>11</v>
      </c>
      <c r="B17" s="81" t="s">
        <v>17</v>
      </c>
      <c r="C17" s="5" t="s">
        <v>37</v>
      </c>
      <c r="D17" s="2">
        <v>9</v>
      </c>
      <c r="E17" s="2"/>
      <c r="F17" s="2"/>
      <c r="G17" s="2"/>
      <c r="H17" s="2">
        <f t="shared" si="1"/>
        <v>9</v>
      </c>
      <c r="I17" s="79">
        <f>H17+H18</f>
        <v>16</v>
      </c>
      <c r="J17" s="79">
        <f>(H17*500+H18*625)</f>
        <v>8875</v>
      </c>
      <c r="K17" s="2">
        <v>5</v>
      </c>
      <c r="L17" s="2">
        <v>1</v>
      </c>
      <c r="M17" s="2"/>
      <c r="N17" s="2"/>
      <c r="O17" s="2">
        <f t="shared" si="2"/>
        <v>6</v>
      </c>
      <c r="P17" s="79">
        <f>O17+O18</f>
        <v>7</v>
      </c>
      <c r="Q17" s="79">
        <f>(O17*250+O18*312.5)</f>
        <v>1812.5</v>
      </c>
      <c r="R17" s="4">
        <v>6</v>
      </c>
      <c r="S17" s="4">
        <v>6</v>
      </c>
      <c r="T17" s="4"/>
      <c r="U17" s="4"/>
      <c r="V17" s="2">
        <f t="shared" si="3"/>
        <v>12</v>
      </c>
      <c r="W17" s="79">
        <f>V17+V18</f>
        <v>15</v>
      </c>
      <c r="X17" s="79">
        <f>(V17*250+V18*312.5)</f>
        <v>3937.5</v>
      </c>
      <c r="Y17" s="48">
        <f t="shared" si="0"/>
        <v>38</v>
      </c>
      <c r="Z17" s="89">
        <f t="shared" si="4"/>
        <v>14625</v>
      </c>
      <c r="AA17" s="75">
        <f t="shared" si="5"/>
        <v>11700</v>
      </c>
      <c r="AB17" s="75">
        <f t="shared" si="6"/>
        <v>2925</v>
      </c>
    </row>
    <row r="18" spans="1:28" ht="19.5" customHeight="1">
      <c r="A18" s="78"/>
      <c r="B18" s="82"/>
      <c r="C18" s="5" t="s">
        <v>36</v>
      </c>
      <c r="D18" s="2">
        <v>4</v>
      </c>
      <c r="E18" s="2">
        <v>2</v>
      </c>
      <c r="F18" s="2">
        <v>1</v>
      </c>
      <c r="G18" s="2"/>
      <c r="H18" s="2">
        <f t="shared" si="1"/>
        <v>7</v>
      </c>
      <c r="I18" s="80"/>
      <c r="J18" s="80"/>
      <c r="K18" s="2">
        <v>1</v>
      </c>
      <c r="L18" s="2"/>
      <c r="M18" s="2"/>
      <c r="N18" s="2"/>
      <c r="O18" s="2">
        <f t="shared" si="2"/>
        <v>1</v>
      </c>
      <c r="P18" s="80"/>
      <c r="Q18" s="80"/>
      <c r="R18" s="23">
        <v>2</v>
      </c>
      <c r="S18" s="23"/>
      <c r="T18" s="23">
        <v>1</v>
      </c>
      <c r="U18" s="23"/>
      <c r="V18" s="2">
        <f t="shared" si="3"/>
        <v>3</v>
      </c>
      <c r="W18" s="80"/>
      <c r="X18" s="80"/>
      <c r="Y18" s="48">
        <f t="shared" si="0"/>
        <v>0</v>
      </c>
      <c r="Z18" s="90"/>
      <c r="AA18" s="76"/>
      <c r="AB18" s="76"/>
    </row>
    <row r="19" spans="1:28" s="61" customFormat="1" ht="19.5" customHeight="1">
      <c r="A19" s="98">
        <v>12</v>
      </c>
      <c r="B19" s="96" t="s">
        <v>18</v>
      </c>
      <c r="C19" s="58" t="s">
        <v>37</v>
      </c>
      <c r="D19" s="59">
        <v>5</v>
      </c>
      <c r="E19" s="59"/>
      <c r="F19" s="59"/>
      <c r="G19" s="59"/>
      <c r="H19" s="59">
        <f t="shared" si="1"/>
        <v>5</v>
      </c>
      <c r="I19" s="101">
        <f>H19+H20</f>
        <v>8</v>
      </c>
      <c r="J19" s="101">
        <f>(H19*500+H20*625)</f>
        <v>4375</v>
      </c>
      <c r="K19" s="59">
        <v>1</v>
      </c>
      <c r="L19" s="59">
        <v>1</v>
      </c>
      <c r="M19" s="59"/>
      <c r="N19" s="59"/>
      <c r="O19" s="59">
        <f t="shared" si="2"/>
        <v>2</v>
      </c>
      <c r="P19" s="101">
        <f>O19+O20</f>
        <v>2</v>
      </c>
      <c r="Q19" s="101">
        <f>(O19*250+O20*312.5)</f>
        <v>500</v>
      </c>
      <c r="R19" s="62"/>
      <c r="S19" s="62"/>
      <c r="T19" s="62">
        <v>1</v>
      </c>
      <c r="U19" s="62"/>
      <c r="V19" s="59">
        <f t="shared" si="3"/>
        <v>1</v>
      </c>
      <c r="W19" s="101">
        <f>V19+V20</f>
        <v>1</v>
      </c>
      <c r="X19" s="101">
        <f>(V19*250+V20*312.5)</f>
        <v>250</v>
      </c>
      <c r="Y19" s="48">
        <f t="shared" si="0"/>
        <v>11</v>
      </c>
      <c r="Z19" s="105">
        <f>J19+Q19+X19</f>
        <v>5125</v>
      </c>
      <c r="AA19" s="103">
        <f>Z19*0.8</f>
        <v>4100</v>
      </c>
      <c r="AB19" s="103">
        <f>Z19*0.2</f>
        <v>1025</v>
      </c>
    </row>
    <row r="20" spans="1:28" s="61" customFormat="1" ht="19.5" customHeight="1">
      <c r="A20" s="99"/>
      <c r="B20" s="97"/>
      <c r="C20" s="58" t="s">
        <v>36</v>
      </c>
      <c r="D20" s="59">
        <v>3</v>
      </c>
      <c r="E20" s="59"/>
      <c r="F20" s="59"/>
      <c r="G20" s="59"/>
      <c r="H20" s="59">
        <f t="shared" si="1"/>
        <v>3</v>
      </c>
      <c r="I20" s="102"/>
      <c r="J20" s="102"/>
      <c r="K20" s="59"/>
      <c r="L20" s="59"/>
      <c r="M20" s="59"/>
      <c r="N20" s="59"/>
      <c r="O20" s="59">
        <f t="shared" si="2"/>
        <v>0</v>
      </c>
      <c r="P20" s="102"/>
      <c r="Q20" s="102"/>
      <c r="R20" s="62"/>
      <c r="S20" s="62"/>
      <c r="T20" s="62"/>
      <c r="U20" s="62"/>
      <c r="V20" s="59">
        <f t="shared" si="3"/>
        <v>0</v>
      </c>
      <c r="W20" s="102"/>
      <c r="X20" s="102"/>
      <c r="Y20" s="48">
        <f t="shared" si="0"/>
        <v>0</v>
      </c>
      <c r="Z20" s="106"/>
      <c r="AA20" s="104"/>
      <c r="AB20" s="104"/>
    </row>
    <row r="21" spans="1:28" ht="19.5" customHeight="1">
      <c r="A21" s="1">
        <v>13</v>
      </c>
      <c r="B21" s="12" t="s">
        <v>19</v>
      </c>
      <c r="C21" s="1" t="s">
        <v>37</v>
      </c>
      <c r="D21" s="13">
        <v>5</v>
      </c>
      <c r="E21" s="13">
        <v>4</v>
      </c>
      <c r="F21" s="13"/>
      <c r="G21" s="13"/>
      <c r="H21" s="2">
        <f t="shared" si="1"/>
        <v>9</v>
      </c>
      <c r="I21" s="2">
        <f>SUM(D21:G21)</f>
        <v>9</v>
      </c>
      <c r="J21" s="15">
        <f>I21*500</f>
        <v>4500</v>
      </c>
      <c r="K21" s="13"/>
      <c r="L21" s="13"/>
      <c r="M21" s="13"/>
      <c r="N21" s="13"/>
      <c r="O21" s="2">
        <f t="shared" si="2"/>
        <v>0</v>
      </c>
      <c r="P21" s="2">
        <f>SUM(K21:N21)</f>
        <v>0</v>
      </c>
      <c r="Q21" s="15">
        <f>P21*250</f>
        <v>0</v>
      </c>
      <c r="R21" s="13">
        <v>22</v>
      </c>
      <c r="S21" s="13">
        <v>5</v>
      </c>
      <c r="T21" s="13">
        <v>1</v>
      </c>
      <c r="U21" s="13"/>
      <c r="V21" s="2">
        <f t="shared" si="3"/>
        <v>28</v>
      </c>
      <c r="W21" s="2">
        <f>SUM(R21:U21)</f>
        <v>28</v>
      </c>
      <c r="X21" s="15">
        <f>W21*250</f>
        <v>7000</v>
      </c>
      <c r="Y21" s="48">
        <f t="shared" si="0"/>
        <v>37</v>
      </c>
      <c r="Z21" s="20">
        <f>J21+Q21+X21</f>
        <v>11500</v>
      </c>
      <c r="AA21" s="21">
        <f>Z21*0.8</f>
        <v>9200</v>
      </c>
      <c r="AB21" s="21">
        <f>Z21*0.2</f>
        <v>2300</v>
      </c>
    </row>
    <row r="22" spans="1:28" s="40" customFormat="1" ht="19.5" customHeight="1">
      <c r="A22" s="36">
        <v>14</v>
      </c>
      <c r="B22" s="36" t="s">
        <v>20</v>
      </c>
      <c r="C22" s="36" t="s">
        <v>58</v>
      </c>
      <c r="D22" s="37">
        <v>11</v>
      </c>
      <c r="E22" s="37">
        <v>3</v>
      </c>
      <c r="F22" s="37"/>
      <c r="G22" s="37"/>
      <c r="H22" s="37">
        <f t="shared" si="1"/>
        <v>14</v>
      </c>
      <c r="I22" s="37">
        <f>SUM(D22:G22)</f>
        <v>14</v>
      </c>
      <c r="J22" s="37">
        <f>I22*500</f>
        <v>7000</v>
      </c>
      <c r="K22" s="37">
        <v>2</v>
      </c>
      <c r="L22" s="37"/>
      <c r="M22" s="37"/>
      <c r="N22" s="37"/>
      <c r="O22" s="37">
        <f t="shared" si="2"/>
        <v>2</v>
      </c>
      <c r="P22" s="37">
        <f>SUM(K22:N22)</f>
        <v>2</v>
      </c>
      <c r="Q22" s="37">
        <f>P22*250</f>
        <v>500</v>
      </c>
      <c r="R22" s="37">
        <v>25</v>
      </c>
      <c r="S22" s="37"/>
      <c r="T22" s="37">
        <v>3</v>
      </c>
      <c r="U22" s="37"/>
      <c r="V22" s="37">
        <f t="shared" si="3"/>
        <v>28</v>
      </c>
      <c r="W22" s="37">
        <f>SUM(R22:U22)</f>
        <v>28</v>
      </c>
      <c r="X22" s="37">
        <f>W22*250</f>
        <v>7000</v>
      </c>
      <c r="Y22" s="48">
        <f t="shared" si="0"/>
        <v>44</v>
      </c>
      <c r="Z22" s="38">
        <f>J22+Q22+X22</f>
        <v>14500</v>
      </c>
      <c r="AA22" s="39">
        <f>Z22*0.8</f>
        <v>11600</v>
      </c>
      <c r="AB22" s="39">
        <f>Z22*0.2</f>
        <v>2900</v>
      </c>
    </row>
    <row r="23" spans="1:28" s="56" customFormat="1" ht="19.5" customHeight="1">
      <c r="A23" s="52">
        <v>15</v>
      </c>
      <c r="B23" s="52" t="s">
        <v>21</v>
      </c>
      <c r="C23" s="52" t="s">
        <v>59</v>
      </c>
      <c r="D23" s="53">
        <v>12</v>
      </c>
      <c r="E23" s="53"/>
      <c r="F23" s="53"/>
      <c r="G23" s="53"/>
      <c r="H23" s="53">
        <f t="shared" si="1"/>
        <v>12</v>
      </c>
      <c r="I23" s="53">
        <f>SUM(D23:G23)</f>
        <v>12</v>
      </c>
      <c r="J23" s="53">
        <f>I23*500</f>
        <v>6000</v>
      </c>
      <c r="K23" s="53">
        <v>43</v>
      </c>
      <c r="L23" s="53">
        <v>5</v>
      </c>
      <c r="M23" s="53"/>
      <c r="N23" s="53"/>
      <c r="O23" s="53">
        <f t="shared" si="2"/>
        <v>48</v>
      </c>
      <c r="P23" s="53">
        <f>SUM(K23:N23)</f>
        <v>48</v>
      </c>
      <c r="Q23" s="53">
        <f>P23*250</f>
        <v>12000</v>
      </c>
      <c r="R23" s="53">
        <v>24</v>
      </c>
      <c r="S23" s="53">
        <v>3</v>
      </c>
      <c r="T23" s="53">
        <v>3</v>
      </c>
      <c r="U23" s="53"/>
      <c r="V23" s="53">
        <f t="shared" si="3"/>
        <v>30</v>
      </c>
      <c r="W23" s="53">
        <f>SUM(R23:U23)</f>
        <v>30</v>
      </c>
      <c r="X23" s="53">
        <f>W23*250</f>
        <v>7500</v>
      </c>
      <c r="Y23" s="48">
        <f t="shared" si="0"/>
        <v>90</v>
      </c>
      <c r="Z23" s="54">
        <f>J23+Q23+X23</f>
        <v>25500</v>
      </c>
      <c r="AA23" s="55">
        <f>Z23*0.8</f>
        <v>20400</v>
      </c>
      <c r="AB23" s="55">
        <f>Z23*0.2</f>
        <v>5100</v>
      </c>
    </row>
    <row r="24" spans="1:28" s="61" customFormat="1" ht="19.5" customHeight="1">
      <c r="A24" s="98">
        <v>16</v>
      </c>
      <c r="B24" s="98" t="s">
        <v>44</v>
      </c>
      <c r="C24" s="58" t="s">
        <v>37</v>
      </c>
      <c r="D24" s="59">
        <v>14</v>
      </c>
      <c r="E24" s="59">
        <v>5</v>
      </c>
      <c r="F24" s="59"/>
      <c r="G24" s="59">
        <v>0</v>
      </c>
      <c r="H24" s="59">
        <f>SUM(D24:G24)</f>
        <v>19</v>
      </c>
      <c r="I24" s="101">
        <f>H24+H25</f>
        <v>33</v>
      </c>
      <c r="J24" s="101">
        <f>(H24*500+H25*625)</f>
        <v>18250</v>
      </c>
      <c r="K24" s="59"/>
      <c r="L24" s="59"/>
      <c r="M24" s="59"/>
      <c r="N24" s="59"/>
      <c r="O24" s="59">
        <f>SUM(K24:N24)</f>
        <v>0</v>
      </c>
      <c r="P24" s="101">
        <f>O24+O25</f>
        <v>0</v>
      </c>
      <c r="Q24" s="101">
        <f>(O24*250+O25*312.5)</f>
        <v>0</v>
      </c>
      <c r="R24" s="59">
        <v>5</v>
      </c>
      <c r="S24" s="59">
        <v>4</v>
      </c>
      <c r="T24" s="59"/>
      <c r="U24" s="59"/>
      <c r="V24" s="59">
        <f>SUM(R24:U24)</f>
        <v>9</v>
      </c>
      <c r="W24" s="101">
        <f>V24+V25</f>
        <v>10</v>
      </c>
      <c r="X24" s="101">
        <f>(V24*250+V25*312.5)</f>
        <v>2562.5</v>
      </c>
      <c r="Y24" s="48">
        <f t="shared" si="0"/>
        <v>43</v>
      </c>
      <c r="Z24" s="105">
        <f>J24+Q24+X24</f>
        <v>20812.5</v>
      </c>
      <c r="AA24" s="103">
        <f>Z24*0.8</f>
        <v>16650</v>
      </c>
      <c r="AB24" s="103">
        <f>Z24*0.2</f>
        <v>4162.5</v>
      </c>
    </row>
    <row r="25" spans="1:28" s="61" customFormat="1" ht="19.5" customHeight="1">
      <c r="A25" s="99"/>
      <c r="B25" s="99"/>
      <c r="C25" s="58" t="s">
        <v>36</v>
      </c>
      <c r="D25" s="59">
        <v>12</v>
      </c>
      <c r="E25" s="59">
        <v>1</v>
      </c>
      <c r="F25" s="59">
        <v>1</v>
      </c>
      <c r="G25" s="59">
        <v>0</v>
      </c>
      <c r="H25" s="59">
        <f>SUM(D25:G25)</f>
        <v>14</v>
      </c>
      <c r="I25" s="102"/>
      <c r="J25" s="102"/>
      <c r="K25" s="59"/>
      <c r="L25" s="59"/>
      <c r="M25" s="59"/>
      <c r="N25" s="59"/>
      <c r="O25" s="59">
        <f>SUM(K25:N25)</f>
        <v>0</v>
      </c>
      <c r="P25" s="102"/>
      <c r="Q25" s="102"/>
      <c r="R25" s="59"/>
      <c r="S25" s="59">
        <v>1</v>
      </c>
      <c r="T25" s="59"/>
      <c r="U25" s="59"/>
      <c r="V25" s="59">
        <f>SUM(R25:U25)</f>
        <v>1</v>
      </c>
      <c r="W25" s="102"/>
      <c r="X25" s="102"/>
      <c r="Y25" s="48">
        <f t="shared" si="0"/>
        <v>0</v>
      </c>
      <c r="Z25" s="106"/>
      <c r="AA25" s="104"/>
      <c r="AB25" s="104"/>
    </row>
    <row r="26" spans="1:28" ht="19.5" customHeight="1">
      <c r="A26" s="1">
        <v>17</v>
      </c>
      <c r="B26" s="31" t="s">
        <v>45</v>
      </c>
      <c r="C26" s="1" t="s">
        <v>37</v>
      </c>
      <c r="D26" s="2">
        <v>27</v>
      </c>
      <c r="E26" s="2">
        <v>3</v>
      </c>
      <c r="F26" s="2">
        <v>2</v>
      </c>
      <c r="G26" s="2"/>
      <c r="H26" s="2">
        <f t="shared" si="1"/>
        <v>32</v>
      </c>
      <c r="I26" s="2">
        <f>SUM(D26:G26)</f>
        <v>32</v>
      </c>
      <c r="J26" s="15">
        <f>I26*500</f>
        <v>16000</v>
      </c>
      <c r="K26" s="2"/>
      <c r="L26" s="2"/>
      <c r="M26" s="2"/>
      <c r="N26" s="2"/>
      <c r="O26" s="2">
        <f t="shared" si="2"/>
        <v>0</v>
      </c>
      <c r="P26" s="2">
        <f>SUM(K26:N26)</f>
        <v>0</v>
      </c>
      <c r="Q26" s="15">
        <f>P26*250</f>
        <v>0</v>
      </c>
      <c r="R26" s="2">
        <v>28</v>
      </c>
      <c r="S26" s="2">
        <v>3</v>
      </c>
      <c r="T26" s="2">
        <v>1</v>
      </c>
      <c r="U26" s="2"/>
      <c r="V26" s="2">
        <f t="shared" si="3"/>
        <v>32</v>
      </c>
      <c r="W26" s="2">
        <f>SUM(R26:U26)</f>
        <v>32</v>
      </c>
      <c r="X26" s="15">
        <f>W26*250</f>
        <v>8000</v>
      </c>
      <c r="Y26" s="48">
        <f t="shared" si="0"/>
        <v>64</v>
      </c>
      <c r="Z26" s="20">
        <f>J26+Q26+X26</f>
        <v>24000</v>
      </c>
      <c r="AA26" s="21">
        <f>Z26*0.8</f>
        <v>19200</v>
      </c>
      <c r="AB26" s="21">
        <f>Z26*0.2</f>
        <v>4800</v>
      </c>
    </row>
    <row r="27" spans="1:37" s="61" customFormat="1" ht="19.5" customHeight="1">
      <c r="A27" s="98">
        <v>18</v>
      </c>
      <c r="B27" s="98" t="s">
        <v>22</v>
      </c>
      <c r="C27" s="58" t="s">
        <v>37</v>
      </c>
      <c r="D27" s="59">
        <v>13</v>
      </c>
      <c r="E27" s="59">
        <v>3</v>
      </c>
      <c r="F27" s="59"/>
      <c r="G27" s="59"/>
      <c r="H27" s="59">
        <f t="shared" si="1"/>
        <v>16</v>
      </c>
      <c r="I27" s="101">
        <f>H27+H28</f>
        <v>33</v>
      </c>
      <c r="J27" s="101">
        <f>(H27*500+H28*625)</f>
        <v>18625</v>
      </c>
      <c r="K27" s="59">
        <v>9</v>
      </c>
      <c r="L27" s="59">
        <v>1</v>
      </c>
      <c r="M27" s="59">
        <v>1</v>
      </c>
      <c r="N27" s="59"/>
      <c r="O27" s="59">
        <f t="shared" si="2"/>
        <v>11</v>
      </c>
      <c r="P27" s="101">
        <f>O27+O28</f>
        <v>11</v>
      </c>
      <c r="Q27" s="101">
        <f>(O27*250+O28*312.5)</f>
        <v>2750</v>
      </c>
      <c r="R27" s="59">
        <v>6</v>
      </c>
      <c r="S27" s="59"/>
      <c r="T27" s="59">
        <v>1</v>
      </c>
      <c r="U27" s="59"/>
      <c r="V27" s="59">
        <f t="shared" si="3"/>
        <v>7</v>
      </c>
      <c r="W27" s="101">
        <f>V27+V28</f>
        <v>7</v>
      </c>
      <c r="X27" s="101">
        <f>(V27*250+V28*312.5)</f>
        <v>1750</v>
      </c>
      <c r="Y27" s="48">
        <f t="shared" si="0"/>
        <v>51</v>
      </c>
      <c r="Z27" s="105">
        <f>J27+Q27+X27</f>
        <v>23125</v>
      </c>
      <c r="AA27" s="103">
        <f>Z27*0.8</f>
        <v>18500</v>
      </c>
      <c r="AB27" s="103">
        <f>Z27*0.2</f>
        <v>4625</v>
      </c>
      <c r="AK27" s="61">
        <v>0</v>
      </c>
    </row>
    <row r="28" spans="1:28" s="61" customFormat="1" ht="19.5" customHeight="1">
      <c r="A28" s="99"/>
      <c r="B28" s="99"/>
      <c r="C28" s="58" t="s">
        <v>36</v>
      </c>
      <c r="D28" s="59">
        <v>17</v>
      </c>
      <c r="E28" s="59"/>
      <c r="F28" s="59"/>
      <c r="G28" s="59"/>
      <c r="H28" s="59">
        <f t="shared" si="1"/>
        <v>17</v>
      </c>
      <c r="I28" s="102"/>
      <c r="J28" s="102"/>
      <c r="K28" s="59"/>
      <c r="L28" s="59"/>
      <c r="M28" s="59"/>
      <c r="N28" s="59"/>
      <c r="O28" s="59">
        <f t="shared" si="2"/>
        <v>0</v>
      </c>
      <c r="P28" s="102"/>
      <c r="Q28" s="102"/>
      <c r="R28" s="59"/>
      <c r="S28" s="59"/>
      <c r="T28" s="59"/>
      <c r="U28" s="59"/>
      <c r="V28" s="59">
        <f t="shared" si="3"/>
        <v>0</v>
      </c>
      <c r="W28" s="102"/>
      <c r="X28" s="102"/>
      <c r="Y28" s="48">
        <f t="shared" si="0"/>
        <v>0</v>
      </c>
      <c r="Z28" s="106"/>
      <c r="AA28" s="104"/>
      <c r="AB28" s="104"/>
    </row>
    <row r="29" spans="1:30" ht="19.5" customHeight="1">
      <c r="A29" s="77">
        <v>19</v>
      </c>
      <c r="B29" s="77" t="s">
        <v>23</v>
      </c>
      <c r="C29" s="5" t="s">
        <v>37</v>
      </c>
      <c r="D29" s="2">
        <v>9</v>
      </c>
      <c r="E29" s="2">
        <v>4</v>
      </c>
      <c r="F29" s="2"/>
      <c r="G29" s="2"/>
      <c r="H29" s="2">
        <f t="shared" si="1"/>
        <v>13</v>
      </c>
      <c r="I29" s="79">
        <f>H29+H30</f>
        <v>22</v>
      </c>
      <c r="J29" s="79">
        <f>(H29*500+H30*625)</f>
        <v>12125</v>
      </c>
      <c r="K29" s="2">
        <v>13</v>
      </c>
      <c r="L29" s="2">
        <v>7</v>
      </c>
      <c r="M29" s="2"/>
      <c r="N29" s="2"/>
      <c r="O29" s="2">
        <f t="shared" si="2"/>
        <v>20</v>
      </c>
      <c r="P29" s="79">
        <f>O29+O30</f>
        <v>20</v>
      </c>
      <c r="Q29" s="79">
        <f>(O29*250+O30*312.5)</f>
        <v>5000</v>
      </c>
      <c r="R29" s="2">
        <v>3</v>
      </c>
      <c r="S29" s="2">
        <v>2</v>
      </c>
      <c r="T29" s="2">
        <v>1</v>
      </c>
      <c r="U29" s="2"/>
      <c r="V29" s="2">
        <f t="shared" si="3"/>
        <v>6</v>
      </c>
      <c r="W29" s="79">
        <f>V29+V30</f>
        <v>6</v>
      </c>
      <c r="X29" s="79">
        <f>(V29*250+V30*312.5)</f>
        <v>1500</v>
      </c>
      <c r="Y29" s="48">
        <f t="shared" si="0"/>
        <v>48</v>
      </c>
      <c r="Z29" s="89">
        <f>J29+Q29+X29</f>
        <v>18625</v>
      </c>
      <c r="AA29" s="75">
        <f>Z29*0.8</f>
        <v>14900</v>
      </c>
      <c r="AB29" s="75">
        <f>Z29*0.2</f>
        <v>3725</v>
      </c>
      <c r="AD29" s="6" t="s">
        <v>49</v>
      </c>
    </row>
    <row r="30" spans="1:28" ht="19.5" customHeight="1">
      <c r="A30" s="78"/>
      <c r="B30" s="78"/>
      <c r="C30" s="5" t="s">
        <v>36</v>
      </c>
      <c r="D30" s="2">
        <v>8</v>
      </c>
      <c r="E30" s="2">
        <v>1</v>
      </c>
      <c r="F30" s="2"/>
      <c r="G30" s="2"/>
      <c r="H30" s="2">
        <f t="shared" si="1"/>
        <v>9</v>
      </c>
      <c r="I30" s="80"/>
      <c r="J30" s="80"/>
      <c r="K30" s="2"/>
      <c r="L30" s="2"/>
      <c r="M30" s="2"/>
      <c r="N30" s="2"/>
      <c r="O30" s="2">
        <f t="shared" si="2"/>
        <v>0</v>
      </c>
      <c r="P30" s="80"/>
      <c r="Q30" s="80"/>
      <c r="R30" s="2"/>
      <c r="S30" s="2"/>
      <c r="T30" s="2"/>
      <c r="U30" s="2"/>
      <c r="V30" s="2">
        <f t="shared" si="3"/>
        <v>0</v>
      </c>
      <c r="W30" s="80"/>
      <c r="X30" s="80"/>
      <c r="Y30" s="48">
        <f t="shared" si="0"/>
        <v>0</v>
      </c>
      <c r="Z30" s="90"/>
      <c r="AA30" s="76"/>
      <c r="AB30" s="76"/>
    </row>
    <row r="31" spans="1:28" ht="19.5" customHeight="1">
      <c r="A31" s="1">
        <v>20</v>
      </c>
      <c r="B31" s="31" t="s">
        <v>46</v>
      </c>
      <c r="C31" s="1" t="s">
        <v>37</v>
      </c>
      <c r="D31" s="2">
        <v>8</v>
      </c>
      <c r="E31" s="2">
        <v>1</v>
      </c>
      <c r="F31" s="2"/>
      <c r="G31" s="2"/>
      <c r="H31" s="2">
        <f>SUM(D31:G31)</f>
        <v>9</v>
      </c>
      <c r="I31" s="2">
        <f>SUM(D31:G31)</f>
        <v>9</v>
      </c>
      <c r="J31" s="15">
        <f>I31*500</f>
        <v>4500</v>
      </c>
      <c r="K31" s="2"/>
      <c r="L31" s="2"/>
      <c r="M31" s="2"/>
      <c r="N31" s="2"/>
      <c r="O31" s="2">
        <f>SUM(K31:N31)</f>
        <v>0</v>
      </c>
      <c r="P31" s="2">
        <f>SUM(K31:N31)</f>
        <v>0</v>
      </c>
      <c r="Q31" s="15">
        <f>P31*250</f>
        <v>0</v>
      </c>
      <c r="R31" s="2">
        <v>5</v>
      </c>
      <c r="S31" s="2">
        <v>2</v>
      </c>
      <c r="T31" s="2">
        <v>1</v>
      </c>
      <c r="U31" s="2"/>
      <c r="V31" s="2">
        <f>SUM(R31:U31)</f>
        <v>8</v>
      </c>
      <c r="W31" s="2">
        <f>SUM(R31:U31)</f>
        <v>8</v>
      </c>
      <c r="X31" s="15">
        <f>W31*250</f>
        <v>2000</v>
      </c>
      <c r="Y31" s="48">
        <f t="shared" si="0"/>
        <v>17</v>
      </c>
      <c r="Z31" s="20">
        <f>J31+Q31+X31</f>
        <v>6500</v>
      </c>
      <c r="AA31" s="21">
        <f>Z31*0.8</f>
        <v>5200</v>
      </c>
      <c r="AB31" s="21">
        <f>Z31*0.2</f>
        <v>1300</v>
      </c>
    </row>
    <row r="32" spans="1:28" ht="19.5" customHeight="1">
      <c r="A32" s="1">
        <v>21</v>
      </c>
      <c r="B32" s="31" t="s">
        <v>47</v>
      </c>
      <c r="C32" s="1" t="s">
        <v>37</v>
      </c>
      <c r="D32" s="13">
        <v>10</v>
      </c>
      <c r="E32" s="13">
        <v>1</v>
      </c>
      <c r="F32" s="13">
        <v>1</v>
      </c>
      <c r="G32" s="13"/>
      <c r="H32" s="2">
        <f t="shared" si="1"/>
        <v>12</v>
      </c>
      <c r="I32" s="2">
        <f>SUM(D32:G32)</f>
        <v>12</v>
      </c>
      <c r="J32" s="15">
        <f>I32*500</f>
        <v>6000</v>
      </c>
      <c r="K32" s="13">
        <v>8</v>
      </c>
      <c r="L32" s="13">
        <v>1</v>
      </c>
      <c r="M32" s="13">
        <v>1</v>
      </c>
      <c r="N32" s="13"/>
      <c r="O32" s="2">
        <f aca="true" t="shared" si="7" ref="O32:O43">SUM(K32:N32)</f>
        <v>10</v>
      </c>
      <c r="P32" s="2">
        <f>SUM(K32:N32)</f>
        <v>10</v>
      </c>
      <c r="Q32" s="15">
        <f>P32*250</f>
        <v>2500</v>
      </c>
      <c r="R32" s="13">
        <v>8</v>
      </c>
      <c r="S32" s="13">
        <v>1</v>
      </c>
      <c r="T32" s="13"/>
      <c r="U32" s="13"/>
      <c r="V32" s="2">
        <f aca="true" t="shared" si="8" ref="V32:V43">SUM(R32:U32)</f>
        <v>9</v>
      </c>
      <c r="W32" s="2">
        <f>SUM(R32:U32)</f>
        <v>9</v>
      </c>
      <c r="X32" s="15">
        <f>W32*250</f>
        <v>2250</v>
      </c>
      <c r="Y32" s="48">
        <f t="shared" si="0"/>
        <v>31</v>
      </c>
      <c r="Z32" s="20">
        <f>J32+Q32+X32</f>
        <v>10750</v>
      </c>
      <c r="AA32" s="21">
        <f>Z32*0.8</f>
        <v>8600</v>
      </c>
      <c r="AB32" s="21">
        <f>Z32*0.2</f>
        <v>2150</v>
      </c>
    </row>
    <row r="33" spans="1:28" s="45" customFormat="1" ht="19.5" customHeight="1">
      <c r="A33" s="41">
        <v>22</v>
      </c>
      <c r="B33" s="41" t="s">
        <v>24</v>
      </c>
      <c r="C33" s="41" t="s">
        <v>37</v>
      </c>
      <c r="D33" s="42">
        <v>8</v>
      </c>
      <c r="E33" s="42">
        <v>9</v>
      </c>
      <c r="F33" s="42">
        <v>2</v>
      </c>
      <c r="G33" s="42"/>
      <c r="H33" s="42">
        <f t="shared" si="1"/>
        <v>19</v>
      </c>
      <c r="I33" s="42">
        <f>SUM(D33:G33)</f>
        <v>19</v>
      </c>
      <c r="J33" s="42">
        <f>I33*500</f>
        <v>9500</v>
      </c>
      <c r="K33" s="42"/>
      <c r="L33" s="42"/>
      <c r="M33" s="42"/>
      <c r="N33" s="42"/>
      <c r="O33" s="42">
        <f t="shared" si="7"/>
        <v>0</v>
      </c>
      <c r="P33" s="42">
        <f>SUM(K33:N33)</f>
        <v>0</v>
      </c>
      <c r="Q33" s="42">
        <f>P33*250</f>
        <v>0</v>
      </c>
      <c r="R33" s="42">
        <v>20</v>
      </c>
      <c r="S33" s="42">
        <v>20</v>
      </c>
      <c r="T33" s="42">
        <v>3</v>
      </c>
      <c r="U33" s="42"/>
      <c r="V33" s="42">
        <f t="shared" si="8"/>
        <v>43</v>
      </c>
      <c r="W33" s="42">
        <f>SUM(R33:U33)</f>
        <v>43</v>
      </c>
      <c r="X33" s="42">
        <f>W33*250</f>
        <v>10750</v>
      </c>
      <c r="Y33" s="48">
        <f t="shared" si="0"/>
        <v>62</v>
      </c>
      <c r="Z33" s="43">
        <f>J33+Q33+X33</f>
        <v>20250</v>
      </c>
      <c r="AA33" s="44">
        <f>Z33*0.8</f>
        <v>16200</v>
      </c>
      <c r="AB33" s="44">
        <f>Z33*0.2</f>
        <v>4050</v>
      </c>
    </row>
    <row r="34" spans="1:28" ht="19.5" customHeight="1">
      <c r="A34" s="77">
        <v>23</v>
      </c>
      <c r="B34" s="100" t="s">
        <v>48</v>
      </c>
      <c r="C34" s="5" t="s">
        <v>37</v>
      </c>
      <c r="D34" s="13">
        <v>6</v>
      </c>
      <c r="E34" s="13">
        <v>1</v>
      </c>
      <c r="F34" s="13"/>
      <c r="G34" s="13"/>
      <c r="H34" s="2">
        <f t="shared" si="1"/>
        <v>7</v>
      </c>
      <c r="I34" s="79">
        <f>H34+H35</f>
        <v>19</v>
      </c>
      <c r="J34" s="79">
        <f>(H34*500+H35*625)</f>
        <v>11000</v>
      </c>
      <c r="K34" s="13">
        <v>5</v>
      </c>
      <c r="L34" s="13"/>
      <c r="M34" s="13"/>
      <c r="N34" s="13"/>
      <c r="O34" s="2">
        <f t="shared" si="7"/>
        <v>5</v>
      </c>
      <c r="P34" s="79">
        <f>O34+O35</f>
        <v>5</v>
      </c>
      <c r="Q34" s="79">
        <f>(O34*250+O35*312.5)</f>
        <v>1250</v>
      </c>
      <c r="R34" s="13">
        <v>35</v>
      </c>
      <c r="S34" s="13">
        <v>2</v>
      </c>
      <c r="T34" s="13"/>
      <c r="U34" s="13"/>
      <c r="V34" s="2">
        <f t="shared" si="8"/>
        <v>37</v>
      </c>
      <c r="W34" s="79">
        <f>V34+V35</f>
        <v>47</v>
      </c>
      <c r="X34" s="79">
        <f>(V34*250+V35*312.5)</f>
        <v>12375</v>
      </c>
      <c r="Y34" s="48">
        <f t="shared" si="0"/>
        <v>71</v>
      </c>
      <c r="Z34" s="89">
        <f>J34+Q34+X34</f>
        <v>24625</v>
      </c>
      <c r="AA34" s="75">
        <f>Z34*0.8</f>
        <v>19700</v>
      </c>
      <c r="AB34" s="75">
        <f>Z34*0.2</f>
        <v>4925</v>
      </c>
    </row>
    <row r="35" spans="1:28" ht="19.5" customHeight="1">
      <c r="A35" s="78"/>
      <c r="B35" s="87"/>
      <c r="C35" s="5" t="s">
        <v>36</v>
      </c>
      <c r="D35" s="13">
        <v>10</v>
      </c>
      <c r="E35" s="13">
        <v>2</v>
      </c>
      <c r="F35" s="13"/>
      <c r="G35" s="13"/>
      <c r="H35" s="2">
        <f t="shared" si="1"/>
        <v>12</v>
      </c>
      <c r="I35" s="80"/>
      <c r="J35" s="80"/>
      <c r="K35" s="13"/>
      <c r="L35" s="13"/>
      <c r="M35" s="13"/>
      <c r="N35" s="13"/>
      <c r="O35" s="2">
        <f t="shared" si="7"/>
        <v>0</v>
      </c>
      <c r="P35" s="80"/>
      <c r="Q35" s="80"/>
      <c r="R35" s="13">
        <v>9</v>
      </c>
      <c r="S35" s="13">
        <v>1</v>
      </c>
      <c r="T35" s="13"/>
      <c r="U35" s="13"/>
      <c r="V35" s="2">
        <f t="shared" si="8"/>
        <v>10</v>
      </c>
      <c r="W35" s="80"/>
      <c r="X35" s="80"/>
      <c r="Y35" s="48">
        <f t="shared" si="0"/>
        <v>0</v>
      </c>
      <c r="Z35" s="90"/>
      <c r="AA35" s="76"/>
      <c r="AB35" s="76"/>
    </row>
    <row r="36" spans="1:28" ht="18" customHeight="1">
      <c r="A36" s="1">
        <v>24</v>
      </c>
      <c r="B36" s="1" t="s">
        <v>25</v>
      </c>
      <c r="C36" s="1" t="s">
        <v>37</v>
      </c>
      <c r="D36" s="13">
        <v>18</v>
      </c>
      <c r="E36" s="13">
        <v>9</v>
      </c>
      <c r="F36" s="13">
        <v>1</v>
      </c>
      <c r="G36" s="13"/>
      <c r="H36" s="2">
        <f>SUM(D36:G36)</f>
        <v>28</v>
      </c>
      <c r="I36" s="2">
        <f>H36</f>
        <v>28</v>
      </c>
      <c r="J36" s="15">
        <f>I36*500</f>
        <v>14000</v>
      </c>
      <c r="K36" s="13">
        <v>12</v>
      </c>
      <c r="L36" s="13">
        <v>7</v>
      </c>
      <c r="M36" s="13"/>
      <c r="N36" s="13"/>
      <c r="O36" s="2">
        <f>SUM(K36:N36)</f>
        <v>19</v>
      </c>
      <c r="P36" s="2">
        <f>O36</f>
        <v>19</v>
      </c>
      <c r="Q36" s="15">
        <f>P36*250</f>
        <v>4750</v>
      </c>
      <c r="R36" s="2">
        <v>49</v>
      </c>
      <c r="S36" s="2">
        <v>15</v>
      </c>
      <c r="T36" s="2">
        <v>3</v>
      </c>
      <c r="U36" s="2"/>
      <c r="V36" s="2">
        <f t="shared" si="8"/>
        <v>67</v>
      </c>
      <c r="W36" s="2">
        <f>V36</f>
        <v>67</v>
      </c>
      <c r="X36" s="15">
        <f>W36*250</f>
        <v>16750</v>
      </c>
      <c r="Y36" s="48">
        <f t="shared" si="0"/>
        <v>114</v>
      </c>
      <c r="Z36" s="20">
        <f>J36+Q36+X36</f>
        <v>35500</v>
      </c>
      <c r="AA36" s="21">
        <f>Z36*0.8</f>
        <v>28400</v>
      </c>
      <c r="AB36" s="21">
        <f>Z36*0.2</f>
        <v>7100</v>
      </c>
    </row>
    <row r="37" spans="1:28" ht="19.5" customHeight="1">
      <c r="A37" s="1">
        <v>25</v>
      </c>
      <c r="B37" s="12" t="s">
        <v>26</v>
      </c>
      <c r="C37" s="5" t="s">
        <v>36</v>
      </c>
      <c r="D37" s="13">
        <v>25</v>
      </c>
      <c r="E37" s="13">
        <v>6</v>
      </c>
      <c r="F37" s="13"/>
      <c r="G37" s="13"/>
      <c r="H37" s="2">
        <f t="shared" si="1"/>
        <v>31</v>
      </c>
      <c r="I37" s="2">
        <f aca="true" t="shared" si="9" ref="I37:I43">SUM(D37:G37)</f>
        <v>31</v>
      </c>
      <c r="J37" s="27">
        <f>I37*625</f>
        <v>19375</v>
      </c>
      <c r="K37" s="13"/>
      <c r="L37" s="13"/>
      <c r="M37" s="13"/>
      <c r="N37" s="13"/>
      <c r="O37" s="2">
        <f t="shared" si="7"/>
        <v>0</v>
      </c>
      <c r="P37" s="2">
        <f aca="true" t="shared" si="10" ref="P37:P43">SUM(K37:N37)</f>
        <v>0</v>
      </c>
      <c r="Q37" s="27">
        <f>P37*312.5</f>
        <v>0</v>
      </c>
      <c r="R37" s="13">
        <v>38</v>
      </c>
      <c r="S37" s="13">
        <v>16</v>
      </c>
      <c r="T37" s="13">
        <v>1</v>
      </c>
      <c r="U37" s="13"/>
      <c r="V37" s="2">
        <f t="shared" si="8"/>
        <v>55</v>
      </c>
      <c r="W37" s="2">
        <f aca="true" t="shared" si="11" ref="W37:W43">SUM(R37:U37)</f>
        <v>55</v>
      </c>
      <c r="X37" s="27">
        <f>W37*312.5</f>
        <v>17187.5</v>
      </c>
      <c r="Y37" s="48">
        <f t="shared" si="0"/>
        <v>86</v>
      </c>
      <c r="Z37" s="20">
        <f aca="true" t="shared" si="12" ref="Z37:Z43">J37+Q37+X37</f>
        <v>36562.5</v>
      </c>
      <c r="AA37" s="21">
        <f aca="true" t="shared" si="13" ref="AA37:AA43">Z37*0.8</f>
        <v>29250</v>
      </c>
      <c r="AB37" s="21">
        <f aca="true" t="shared" si="14" ref="AB37:AB43">Z37*0.2</f>
        <v>7312.5</v>
      </c>
    </row>
    <row r="38" spans="1:28" ht="19.5" customHeight="1">
      <c r="A38" s="1">
        <v>26</v>
      </c>
      <c r="B38" s="1" t="s">
        <v>29</v>
      </c>
      <c r="C38" s="5" t="s">
        <v>36</v>
      </c>
      <c r="D38" s="2">
        <v>22</v>
      </c>
      <c r="E38" s="2">
        <v>3</v>
      </c>
      <c r="F38" s="2">
        <v>1</v>
      </c>
      <c r="G38" s="2"/>
      <c r="H38" s="2">
        <f t="shared" si="1"/>
        <v>26</v>
      </c>
      <c r="I38" s="2">
        <f t="shared" si="9"/>
        <v>26</v>
      </c>
      <c r="J38" s="27">
        <f>I38*625</f>
        <v>16250</v>
      </c>
      <c r="K38" s="2"/>
      <c r="L38" s="2"/>
      <c r="M38" s="2"/>
      <c r="N38" s="2"/>
      <c r="O38" s="2">
        <f t="shared" si="7"/>
        <v>0</v>
      </c>
      <c r="P38" s="2">
        <f t="shared" si="10"/>
        <v>0</v>
      </c>
      <c r="Q38" s="27">
        <f>P38*312.5</f>
        <v>0</v>
      </c>
      <c r="R38" s="2">
        <v>35</v>
      </c>
      <c r="S38" s="2">
        <v>8</v>
      </c>
      <c r="T38" s="2">
        <v>3</v>
      </c>
      <c r="U38" s="2"/>
      <c r="V38" s="2">
        <f t="shared" si="8"/>
        <v>46</v>
      </c>
      <c r="W38" s="2">
        <f t="shared" si="11"/>
        <v>46</v>
      </c>
      <c r="X38" s="27">
        <f>W38*312.5</f>
        <v>14375</v>
      </c>
      <c r="Y38" s="48">
        <f t="shared" si="0"/>
        <v>72</v>
      </c>
      <c r="Z38" s="20">
        <f t="shared" si="12"/>
        <v>30625</v>
      </c>
      <c r="AA38" s="21">
        <f t="shared" si="13"/>
        <v>24500</v>
      </c>
      <c r="AB38" s="21">
        <f t="shared" si="14"/>
        <v>6125</v>
      </c>
    </row>
    <row r="39" spans="1:28" ht="19.5" customHeight="1">
      <c r="A39" s="1">
        <v>27</v>
      </c>
      <c r="B39" s="26" t="s">
        <v>50</v>
      </c>
      <c r="C39" s="1" t="s">
        <v>37</v>
      </c>
      <c r="D39" s="2"/>
      <c r="E39" s="2"/>
      <c r="F39" s="2"/>
      <c r="G39" s="2"/>
      <c r="H39" s="2">
        <f t="shared" si="1"/>
        <v>0</v>
      </c>
      <c r="I39" s="2">
        <f t="shared" si="9"/>
        <v>0</v>
      </c>
      <c r="J39" s="15">
        <f>I39*500</f>
        <v>0</v>
      </c>
      <c r="K39" s="2"/>
      <c r="L39" s="2"/>
      <c r="M39" s="2"/>
      <c r="N39" s="2"/>
      <c r="O39" s="2">
        <f t="shared" si="7"/>
        <v>0</v>
      </c>
      <c r="P39" s="2">
        <f t="shared" si="10"/>
        <v>0</v>
      </c>
      <c r="Q39" s="15">
        <f>P39*250</f>
        <v>0</v>
      </c>
      <c r="R39" s="2">
        <v>12</v>
      </c>
      <c r="S39" s="2">
        <v>15</v>
      </c>
      <c r="T39" s="2">
        <v>1</v>
      </c>
      <c r="U39" s="2"/>
      <c r="V39" s="2">
        <f t="shared" si="8"/>
        <v>28</v>
      </c>
      <c r="W39" s="2">
        <f t="shared" si="11"/>
        <v>28</v>
      </c>
      <c r="X39" s="15">
        <f>W39*250</f>
        <v>7000</v>
      </c>
      <c r="Y39" s="48">
        <f t="shared" si="0"/>
        <v>28</v>
      </c>
      <c r="Z39" s="20">
        <f t="shared" si="12"/>
        <v>7000</v>
      </c>
      <c r="AA39" s="21">
        <f t="shared" si="13"/>
        <v>5600</v>
      </c>
      <c r="AB39" s="21">
        <f t="shared" si="14"/>
        <v>1400</v>
      </c>
    </row>
    <row r="40" spans="1:28" ht="19.5" customHeight="1">
      <c r="A40" s="1">
        <v>28</v>
      </c>
      <c r="B40" s="26" t="s">
        <v>51</v>
      </c>
      <c r="C40" s="1" t="s">
        <v>37</v>
      </c>
      <c r="D40" s="2"/>
      <c r="E40" s="2"/>
      <c r="F40" s="2"/>
      <c r="G40" s="2"/>
      <c r="H40" s="2">
        <f t="shared" si="1"/>
        <v>0</v>
      </c>
      <c r="I40" s="2">
        <f t="shared" si="9"/>
        <v>0</v>
      </c>
      <c r="J40" s="15">
        <f>I40*500</f>
        <v>0</v>
      </c>
      <c r="K40" s="2"/>
      <c r="L40" s="2"/>
      <c r="M40" s="2"/>
      <c r="N40" s="2"/>
      <c r="O40" s="2">
        <f t="shared" si="7"/>
        <v>0</v>
      </c>
      <c r="P40" s="2">
        <f t="shared" si="10"/>
        <v>0</v>
      </c>
      <c r="Q40" s="15">
        <f>P40*250</f>
        <v>0</v>
      </c>
      <c r="R40" s="2">
        <v>41</v>
      </c>
      <c r="S40" s="2">
        <v>10</v>
      </c>
      <c r="T40" s="2">
        <v>3</v>
      </c>
      <c r="U40" s="2"/>
      <c r="V40" s="2">
        <f t="shared" si="8"/>
        <v>54</v>
      </c>
      <c r="W40" s="2">
        <f t="shared" si="11"/>
        <v>54</v>
      </c>
      <c r="X40" s="15">
        <f>W40*250</f>
        <v>13500</v>
      </c>
      <c r="Y40" s="48">
        <f t="shared" si="0"/>
        <v>54</v>
      </c>
      <c r="Z40" s="20">
        <f t="shared" si="12"/>
        <v>13500</v>
      </c>
      <c r="AA40" s="21">
        <f t="shared" si="13"/>
        <v>10800</v>
      </c>
      <c r="AB40" s="21">
        <f t="shared" si="14"/>
        <v>2700</v>
      </c>
    </row>
    <row r="41" spans="1:28" ht="19.5" customHeight="1">
      <c r="A41" s="1">
        <v>29</v>
      </c>
      <c r="B41" s="26" t="s">
        <v>52</v>
      </c>
      <c r="C41" s="1" t="s">
        <v>37</v>
      </c>
      <c r="D41" s="2"/>
      <c r="E41" s="2"/>
      <c r="F41" s="2"/>
      <c r="G41" s="2"/>
      <c r="H41" s="2">
        <f t="shared" si="1"/>
        <v>0</v>
      </c>
      <c r="I41" s="2">
        <f t="shared" si="9"/>
        <v>0</v>
      </c>
      <c r="J41" s="15">
        <f>I41*500</f>
        <v>0</v>
      </c>
      <c r="K41" s="2"/>
      <c r="L41" s="2"/>
      <c r="M41" s="2"/>
      <c r="N41" s="2"/>
      <c r="O41" s="2">
        <f t="shared" si="7"/>
        <v>0</v>
      </c>
      <c r="P41" s="2">
        <f t="shared" si="10"/>
        <v>0</v>
      </c>
      <c r="Q41" s="15">
        <f>P41*250</f>
        <v>0</v>
      </c>
      <c r="R41" s="2">
        <v>40</v>
      </c>
      <c r="S41" s="2">
        <v>13</v>
      </c>
      <c r="T41" s="2">
        <v>2</v>
      </c>
      <c r="U41" s="2"/>
      <c r="V41" s="2">
        <f t="shared" si="8"/>
        <v>55</v>
      </c>
      <c r="W41" s="2">
        <f t="shared" si="11"/>
        <v>55</v>
      </c>
      <c r="X41" s="15">
        <f>W41*250</f>
        <v>13750</v>
      </c>
      <c r="Y41" s="48">
        <f t="shared" si="0"/>
        <v>55</v>
      </c>
      <c r="Z41" s="20">
        <f t="shared" si="12"/>
        <v>13750</v>
      </c>
      <c r="AA41" s="21">
        <f t="shared" si="13"/>
        <v>11000</v>
      </c>
      <c r="AB41" s="21">
        <f t="shared" si="14"/>
        <v>2750</v>
      </c>
    </row>
    <row r="42" spans="1:28" ht="19.5" customHeight="1">
      <c r="A42" s="1">
        <v>30</v>
      </c>
      <c r="B42" s="26" t="s">
        <v>53</v>
      </c>
      <c r="C42" s="1" t="s">
        <v>37</v>
      </c>
      <c r="D42" s="2"/>
      <c r="E42" s="2"/>
      <c r="F42" s="2"/>
      <c r="G42" s="2"/>
      <c r="H42" s="2">
        <f t="shared" si="1"/>
        <v>0</v>
      </c>
      <c r="I42" s="2">
        <f t="shared" si="9"/>
        <v>0</v>
      </c>
      <c r="J42" s="15">
        <f>I42*500</f>
        <v>0</v>
      </c>
      <c r="K42" s="2"/>
      <c r="L42" s="2"/>
      <c r="M42" s="2"/>
      <c r="N42" s="2"/>
      <c r="O42" s="2">
        <f t="shared" si="7"/>
        <v>0</v>
      </c>
      <c r="P42" s="2">
        <f t="shared" si="10"/>
        <v>0</v>
      </c>
      <c r="Q42" s="15">
        <f>P42*250</f>
        <v>0</v>
      </c>
      <c r="R42" s="2">
        <v>28</v>
      </c>
      <c r="S42" s="2">
        <v>6</v>
      </c>
      <c r="T42" s="2">
        <v>3</v>
      </c>
      <c r="U42" s="2"/>
      <c r="V42" s="2">
        <f t="shared" si="8"/>
        <v>37</v>
      </c>
      <c r="W42" s="2">
        <f t="shared" si="11"/>
        <v>37</v>
      </c>
      <c r="X42" s="15">
        <f>W42*250</f>
        <v>9250</v>
      </c>
      <c r="Y42" s="48">
        <f t="shared" si="0"/>
        <v>37</v>
      </c>
      <c r="Z42" s="20">
        <f t="shared" si="12"/>
        <v>9250</v>
      </c>
      <c r="AA42" s="21">
        <f t="shared" si="13"/>
        <v>7400</v>
      </c>
      <c r="AB42" s="21">
        <f t="shared" si="14"/>
        <v>1850</v>
      </c>
    </row>
    <row r="43" spans="1:28" ht="19.5" customHeight="1">
      <c r="A43" s="1">
        <v>31</v>
      </c>
      <c r="B43" s="26" t="s">
        <v>54</v>
      </c>
      <c r="C43" s="1" t="s">
        <v>37</v>
      </c>
      <c r="D43" s="2"/>
      <c r="E43" s="2"/>
      <c r="F43" s="2"/>
      <c r="G43" s="2"/>
      <c r="H43" s="2">
        <f t="shared" si="1"/>
        <v>0</v>
      </c>
      <c r="I43" s="2">
        <f t="shared" si="9"/>
        <v>0</v>
      </c>
      <c r="J43" s="15">
        <f>I43*500</f>
        <v>0</v>
      </c>
      <c r="K43" s="2"/>
      <c r="L43" s="2"/>
      <c r="M43" s="2"/>
      <c r="N43" s="2"/>
      <c r="O43" s="2">
        <f t="shared" si="7"/>
        <v>0</v>
      </c>
      <c r="P43" s="2">
        <f t="shared" si="10"/>
        <v>0</v>
      </c>
      <c r="Q43" s="15">
        <f>P43*250</f>
        <v>0</v>
      </c>
      <c r="R43" s="2">
        <v>24</v>
      </c>
      <c r="S43" s="2">
        <v>9</v>
      </c>
      <c r="T43" s="2"/>
      <c r="U43" s="2"/>
      <c r="V43" s="2">
        <f t="shared" si="8"/>
        <v>33</v>
      </c>
      <c r="W43" s="2">
        <f t="shared" si="11"/>
        <v>33</v>
      </c>
      <c r="X43" s="15">
        <f>W43*250</f>
        <v>8250</v>
      </c>
      <c r="Y43" s="48">
        <f t="shared" si="0"/>
        <v>33</v>
      </c>
      <c r="Z43" s="20">
        <f t="shared" si="12"/>
        <v>8250</v>
      </c>
      <c r="AA43" s="21">
        <f t="shared" si="13"/>
        <v>6600</v>
      </c>
      <c r="AB43" s="21">
        <f t="shared" si="14"/>
        <v>1650</v>
      </c>
    </row>
    <row r="44" spans="1:28" ht="19.5" customHeight="1">
      <c r="A44" s="1">
        <v>32</v>
      </c>
      <c r="B44" s="1" t="s">
        <v>56</v>
      </c>
      <c r="C44" s="5" t="s">
        <v>36</v>
      </c>
      <c r="D44" s="13"/>
      <c r="E44" s="13"/>
      <c r="F44" s="13"/>
      <c r="G44" s="13"/>
      <c r="H44" s="2"/>
      <c r="I44" s="2"/>
      <c r="J44" s="27"/>
      <c r="K44" s="13"/>
      <c r="L44" s="13"/>
      <c r="M44" s="13"/>
      <c r="N44" s="13"/>
      <c r="O44" s="2">
        <f>SUM(K44:N44)</f>
        <v>0</v>
      </c>
      <c r="P44" s="2">
        <f>SUM(K44:N44)</f>
        <v>0</v>
      </c>
      <c r="Q44" s="27">
        <f>P44*312.5</f>
        <v>0</v>
      </c>
      <c r="R44" s="13">
        <v>34</v>
      </c>
      <c r="S44" s="13">
        <v>7</v>
      </c>
      <c r="T44" s="13">
        <v>3</v>
      </c>
      <c r="U44" s="13"/>
      <c r="V44" s="2">
        <f>SUM(R44:U44)</f>
        <v>44</v>
      </c>
      <c r="W44" s="2">
        <f>SUM(R44:U44)</f>
        <v>44</v>
      </c>
      <c r="X44" s="27">
        <f>W44*312.5</f>
        <v>13750</v>
      </c>
      <c r="Y44" s="48">
        <f t="shared" si="0"/>
        <v>44</v>
      </c>
      <c r="Z44" s="20">
        <f>J44+Q44+X44</f>
        <v>13750</v>
      </c>
      <c r="AA44" s="21">
        <f>Z44*0.8</f>
        <v>11000</v>
      </c>
      <c r="AB44" s="21">
        <f>Z44*0.2</f>
        <v>2750</v>
      </c>
    </row>
    <row r="45" spans="1:28" ht="33" customHeight="1">
      <c r="A45" s="88" t="s">
        <v>27</v>
      </c>
      <c r="B45" s="85"/>
      <c r="C45" s="26"/>
      <c r="D45" s="1">
        <f aca="true" t="shared" si="15" ref="D45:AB45">SUM(D6:D44)</f>
        <v>385</v>
      </c>
      <c r="E45" s="1">
        <f t="shared" si="15"/>
        <v>87</v>
      </c>
      <c r="F45" s="1">
        <f t="shared" si="15"/>
        <v>11</v>
      </c>
      <c r="G45" s="1">
        <f t="shared" si="15"/>
        <v>0</v>
      </c>
      <c r="H45" s="1">
        <f t="shared" si="15"/>
        <v>483</v>
      </c>
      <c r="I45" s="1">
        <f t="shared" si="15"/>
        <v>483</v>
      </c>
      <c r="J45" s="35">
        <f t="shared" si="15"/>
        <v>274375</v>
      </c>
      <c r="K45" s="1">
        <f t="shared" si="15"/>
        <v>118</v>
      </c>
      <c r="L45" s="1">
        <f t="shared" si="15"/>
        <v>34</v>
      </c>
      <c r="M45" s="1">
        <f t="shared" si="15"/>
        <v>2</v>
      </c>
      <c r="N45" s="1">
        <f t="shared" si="15"/>
        <v>0</v>
      </c>
      <c r="O45" s="1">
        <f t="shared" si="15"/>
        <v>154</v>
      </c>
      <c r="P45" s="1">
        <f t="shared" si="15"/>
        <v>154</v>
      </c>
      <c r="Q45" s="35">
        <f t="shared" si="15"/>
        <v>39937.5</v>
      </c>
      <c r="R45" s="1">
        <f t="shared" si="15"/>
        <v>645</v>
      </c>
      <c r="S45" s="1">
        <f t="shared" si="15"/>
        <v>193</v>
      </c>
      <c r="T45" s="1">
        <f t="shared" si="15"/>
        <v>46</v>
      </c>
      <c r="U45" s="1">
        <f t="shared" si="15"/>
        <v>0</v>
      </c>
      <c r="V45" s="1">
        <f t="shared" si="15"/>
        <v>884</v>
      </c>
      <c r="W45" s="1">
        <f t="shared" si="15"/>
        <v>884</v>
      </c>
      <c r="X45" s="35">
        <f t="shared" si="15"/>
        <v>234375</v>
      </c>
      <c r="Y45" s="47">
        <f>SUM(Y6:Y44)</f>
        <v>1521</v>
      </c>
      <c r="Z45" s="20">
        <f t="shared" si="15"/>
        <v>548687.5</v>
      </c>
      <c r="AA45" s="20">
        <f t="shared" si="15"/>
        <v>438950</v>
      </c>
      <c r="AB45" s="20">
        <f t="shared" si="15"/>
        <v>109737.5</v>
      </c>
    </row>
    <row r="46" spans="1:28" ht="14.25">
      <c r="A46" s="7"/>
      <c r="B46" s="3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11"/>
      <c r="R46" s="7"/>
      <c r="S46" s="7"/>
      <c r="T46" s="7"/>
      <c r="U46" s="7"/>
      <c r="V46" s="7"/>
      <c r="W46" s="7"/>
      <c r="X46" s="7"/>
      <c r="Y46" s="7"/>
      <c r="Z46" s="22"/>
      <c r="AA46" s="22"/>
      <c r="AB46" s="22"/>
    </row>
    <row r="47" spans="1:28" ht="14.25">
      <c r="A47" s="7"/>
      <c r="B47" s="33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11"/>
      <c r="R47" s="7"/>
      <c r="S47" s="7"/>
      <c r="T47" s="7"/>
      <c r="U47" s="7"/>
      <c r="V47" s="7"/>
      <c r="W47" s="7"/>
      <c r="X47" s="7"/>
      <c r="Y47" s="7"/>
      <c r="Z47" s="22"/>
      <c r="AA47" s="22"/>
      <c r="AB47" s="22"/>
    </row>
    <row r="48" spans="1:28" ht="14.25">
      <c r="A48" s="7"/>
      <c r="B48" s="33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11"/>
      <c r="R48" s="7"/>
      <c r="S48" s="7"/>
      <c r="T48" s="7"/>
      <c r="U48" s="7"/>
      <c r="V48" s="7"/>
      <c r="W48" s="7"/>
      <c r="X48" s="7"/>
      <c r="Y48" s="7"/>
      <c r="Z48" s="22"/>
      <c r="AA48" s="22"/>
      <c r="AB48" s="22"/>
    </row>
    <row r="49" spans="1:28" ht="14.25">
      <c r="A49" s="7"/>
      <c r="B49" s="3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11"/>
      <c r="R49" s="7"/>
      <c r="S49" s="7"/>
      <c r="T49" s="7"/>
      <c r="U49" s="7"/>
      <c r="V49" s="7"/>
      <c r="W49" s="7"/>
      <c r="X49" s="7"/>
      <c r="Y49" s="7"/>
      <c r="Z49" s="22"/>
      <c r="AA49" s="22"/>
      <c r="AB49" s="22"/>
    </row>
    <row r="50" spans="1:28" ht="14.25">
      <c r="A50" s="7"/>
      <c r="B50" s="33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11"/>
      <c r="R50" s="7"/>
      <c r="S50" s="7"/>
      <c r="T50" s="7"/>
      <c r="U50" s="7"/>
      <c r="V50" s="7"/>
      <c r="W50" s="7"/>
      <c r="X50" s="7"/>
      <c r="Y50" s="7"/>
      <c r="Z50" s="22"/>
      <c r="AA50" s="22"/>
      <c r="AB50" s="22"/>
    </row>
    <row r="51" spans="1:28" ht="14.25">
      <c r="A51" s="7"/>
      <c r="B51" s="33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11"/>
      <c r="R51" s="7"/>
      <c r="S51" s="7"/>
      <c r="T51" s="7"/>
      <c r="U51" s="7"/>
      <c r="V51" s="7"/>
      <c r="W51" s="7"/>
      <c r="X51" s="7"/>
      <c r="Y51" s="7"/>
      <c r="Z51" s="22"/>
      <c r="AA51" s="22"/>
      <c r="AB51" s="22"/>
    </row>
    <row r="52" spans="1:28" ht="14.25">
      <c r="A52" s="7"/>
      <c r="B52" s="33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11"/>
      <c r="R52" s="7"/>
      <c r="S52" s="7"/>
      <c r="T52" s="7"/>
      <c r="U52" s="7"/>
      <c r="V52" s="7"/>
      <c r="W52" s="7"/>
      <c r="X52" s="7"/>
      <c r="Y52" s="7"/>
      <c r="Z52" s="22"/>
      <c r="AA52" s="22"/>
      <c r="AB52" s="22"/>
    </row>
    <row r="53" spans="1:28" ht="14.25">
      <c r="A53" s="7"/>
      <c r="B53" s="33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11"/>
      <c r="R53" s="7"/>
      <c r="S53" s="7"/>
      <c r="T53" s="7"/>
      <c r="U53" s="7"/>
      <c r="V53" s="7"/>
      <c r="W53" s="7"/>
      <c r="X53" s="7"/>
      <c r="Y53" s="7"/>
      <c r="Z53" s="22"/>
      <c r="AA53" s="22"/>
      <c r="AB53" s="22"/>
    </row>
  </sheetData>
  <sheetProtection/>
  <mergeCells count="89">
    <mergeCell ref="AA10:AA11"/>
    <mergeCell ref="AB10:AB11"/>
    <mergeCell ref="W34:W35"/>
    <mergeCell ref="X34:X35"/>
    <mergeCell ref="AB29:AB30"/>
    <mergeCell ref="AB34:AB35"/>
    <mergeCell ref="AA27:AA28"/>
    <mergeCell ref="AB27:AB28"/>
    <mergeCell ref="AA34:AA35"/>
    <mergeCell ref="AA29:AA30"/>
    <mergeCell ref="J34:J35"/>
    <mergeCell ref="P34:P35"/>
    <mergeCell ref="Q34:Q35"/>
    <mergeCell ref="Z34:Z35"/>
    <mergeCell ref="Y4:Y5"/>
    <mergeCell ref="Z10:Z11"/>
    <mergeCell ref="Z29:Z30"/>
    <mergeCell ref="Z27:Z28"/>
    <mergeCell ref="X19:X20"/>
    <mergeCell ref="Z19:Z20"/>
    <mergeCell ref="I29:I30"/>
    <mergeCell ref="J29:J30"/>
    <mergeCell ref="P29:P30"/>
    <mergeCell ref="Q29:Q30"/>
    <mergeCell ref="W29:W30"/>
    <mergeCell ref="X29:X30"/>
    <mergeCell ref="I34:I35"/>
    <mergeCell ref="Z24:Z25"/>
    <mergeCell ref="AA24:AA25"/>
    <mergeCell ref="AB24:AB25"/>
    <mergeCell ref="I27:I28"/>
    <mergeCell ref="J27:J28"/>
    <mergeCell ref="P27:P28"/>
    <mergeCell ref="Q27:Q28"/>
    <mergeCell ref="W27:W28"/>
    <mergeCell ref="X27:X28"/>
    <mergeCell ref="AA19:AA20"/>
    <mergeCell ref="AB19:AB20"/>
    <mergeCell ref="I24:I25"/>
    <mergeCell ref="J24:J25"/>
    <mergeCell ref="P24:P25"/>
    <mergeCell ref="Q24:Q25"/>
    <mergeCell ref="W24:W25"/>
    <mergeCell ref="X24:X25"/>
    <mergeCell ref="B24:B25"/>
    <mergeCell ref="I19:I20"/>
    <mergeCell ref="J19:J20"/>
    <mergeCell ref="P19:P20"/>
    <mergeCell ref="Q19:Q20"/>
    <mergeCell ref="W19:W20"/>
    <mergeCell ref="X10:X11"/>
    <mergeCell ref="B19:B20"/>
    <mergeCell ref="A19:A20"/>
    <mergeCell ref="B27:B28"/>
    <mergeCell ref="B29:B30"/>
    <mergeCell ref="B34:B35"/>
    <mergeCell ref="A34:A35"/>
    <mergeCell ref="A29:A30"/>
    <mergeCell ref="A27:A28"/>
    <mergeCell ref="A24:A25"/>
    <mergeCell ref="A45:B45"/>
    <mergeCell ref="Z17:Z18"/>
    <mergeCell ref="A2:AB2"/>
    <mergeCell ref="A3:X3"/>
    <mergeCell ref="AA3:AB3"/>
    <mergeCell ref="A4:A5"/>
    <mergeCell ref="B4:B5"/>
    <mergeCell ref="R4:X4"/>
    <mergeCell ref="Z4:AB4"/>
    <mergeCell ref="I10:I11"/>
    <mergeCell ref="B17:B18"/>
    <mergeCell ref="A17:A18"/>
    <mergeCell ref="D4:J4"/>
    <mergeCell ref="K4:Q4"/>
    <mergeCell ref="B10:B11"/>
    <mergeCell ref="A10:A11"/>
    <mergeCell ref="J10:J11"/>
    <mergeCell ref="P10:P11"/>
    <mergeCell ref="Q10:Q11"/>
    <mergeCell ref="AA17:AA18"/>
    <mergeCell ref="AB17:AB18"/>
    <mergeCell ref="C4:C5"/>
    <mergeCell ref="J17:J18"/>
    <mergeCell ref="P17:P18"/>
    <mergeCell ref="Q17:Q18"/>
    <mergeCell ref="W17:W18"/>
    <mergeCell ref="X17:X18"/>
    <mergeCell ref="I17:I18"/>
    <mergeCell ref="W10:W11"/>
  </mergeCells>
  <printOptions horizontalCentered="1"/>
  <pageMargins left="0.2755905511811024" right="0.17" top="0.5905511811023623" bottom="0.5905511811023623" header="0.5118110236220472" footer="0.5118110236220472"/>
  <pageSetup horizontalDpi="600" verticalDpi="600" orientation="landscape" paperSize="9" scale="85" r:id="rId1"/>
  <ignoredErrors>
    <ignoredError sqref="J14:J15 Q14:Q15 X14:X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陈华英</cp:lastModifiedBy>
  <cp:lastPrinted>2020-04-24T03:29:41Z</cp:lastPrinted>
  <dcterms:created xsi:type="dcterms:W3CDTF">2013-10-29T23:47:45Z</dcterms:created>
  <dcterms:modified xsi:type="dcterms:W3CDTF">2020-05-08T01:16:40Z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